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20" windowWidth="19420" windowHeight="9500"/>
  </bookViews>
  <sheets>
    <sheet name="Introduction" sheetId="6" r:id="rId1"/>
    <sheet name="Farm data" sheetId="1" r:id="rId2"/>
    <sheet name="Feed med" sheetId="2" r:id="rId3"/>
    <sheet name="Premixes" sheetId="8" r:id="rId4"/>
    <sheet name="Water med" sheetId="3" r:id="rId5"/>
    <sheet name="Injectables" sheetId="4" r:id="rId6"/>
    <sheet name="Analysis" sheetId="5" r:id="rId7"/>
    <sheet name="PVS AB classification" sheetId="7" r:id="rId8"/>
  </sheets>
  <calcPr calcId="145621"/>
</workbook>
</file>

<file path=xl/calcChain.xml><?xml version="1.0" encoding="utf-8"?>
<calcChain xmlns="http://schemas.openxmlformats.org/spreadsheetml/2006/main">
  <c r="E24" i="3" l="1"/>
  <c r="F24" i="3" s="1"/>
  <c r="H1" i="8" l="1"/>
  <c r="E1" i="8"/>
  <c r="E25" i="8"/>
  <c r="F25" i="8" s="1"/>
  <c r="E26" i="8"/>
  <c r="F26" i="8" s="1"/>
  <c r="E27" i="8"/>
  <c r="F27" i="8" s="1"/>
  <c r="E28" i="8"/>
  <c r="F28" i="8" s="1"/>
  <c r="E29" i="8"/>
  <c r="F29" i="8" s="1"/>
  <c r="E30" i="8"/>
  <c r="F30" i="8" s="1"/>
  <c r="E24" i="8"/>
  <c r="F24" i="8" s="1"/>
  <c r="E23" i="8"/>
  <c r="F23" i="8" s="1"/>
  <c r="E22" i="8"/>
  <c r="F22" i="8" s="1"/>
  <c r="E21" i="8"/>
  <c r="F21" i="8" s="1"/>
  <c r="E20" i="8"/>
  <c r="F20" i="8" s="1"/>
  <c r="E19" i="8"/>
  <c r="F19" i="8" s="1"/>
  <c r="E18" i="8"/>
  <c r="F18" i="8" s="1"/>
  <c r="E17" i="8"/>
  <c r="F17" i="8" s="1"/>
  <c r="E16" i="8"/>
  <c r="F16" i="8" s="1"/>
  <c r="E15" i="8"/>
  <c r="F15" i="8" s="1"/>
  <c r="E14" i="8"/>
  <c r="F14" i="8" s="1"/>
  <c r="E13" i="8"/>
  <c r="F13" i="8" s="1"/>
  <c r="E12" i="8"/>
  <c r="F12" i="8" s="1"/>
  <c r="E11" i="8"/>
  <c r="F11" i="8" s="1"/>
  <c r="E10" i="8"/>
  <c r="F10" i="8" s="1"/>
  <c r="E9" i="8"/>
  <c r="F9" i="8" s="1"/>
  <c r="F8" i="8"/>
  <c r="F7" i="8"/>
  <c r="E7" i="8"/>
  <c r="F31" i="8" l="1"/>
  <c r="D12" i="5" s="1"/>
  <c r="F45" i="5"/>
  <c r="F44" i="5"/>
  <c r="F43" i="5"/>
  <c r="B3" i="4"/>
  <c r="B3" i="3"/>
  <c r="B3" i="2"/>
  <c r="B3" i="5"/>
  <c r="E11" i="4" l="1"/>
  <c r="F11" i="4" s="1"/>
  <c r="F40" i="5" l="1"/>
  <c r="F39" i="5"/>
  <c r="F38" i="5"/>
  <c r="E44" i="4"/>
  <c r="F44" i="4" s="1"/>
  <c r="F1" i="5"/>
  <c r="H1" i="5"/>
  <c r="G1" i="4"/>
  <c r="E1" i="4"/>
  <c r="H1" i="3"/>
  <c r="E1" i="3"/>
  <c r="I1" i="2"/>
  <c r="F1" i="2"/>
  <c r="E55" i="4"/>
  <c r="F55" i="4" s="1"/>
  <c r="E56" i="4"/>
  <c r="F56" i="4" s="1"/>
  <c r="E57" i="4"/>
  <c r="F57" i="4"/>
  <c r="E58" i="4"/>
  <c r="F58" i="4" s="1"/>
  <c r="E59" i="4"/>
  <c r="F59" i="4"/>
  <c r="F16" i="4"/>
  <c r="F24" i="4"/>
  <c r="F31" i="4"/>
  <c r="F32" i="4"/>
  <c r="F33" i="4"/>
  <c r="F7" i="4"/>
  <c r="E54" i="4"/>
  <c r="F54" i="4" s="1"/>
  <c r="E53" i="4"/>
  <c r="F53" i="4" s="1"/>
  <c r="E52" i="4"/>
  <c r="F52" i="4" s="1"/>
  <c r="E51" i="4"/>
  <c r="F51" i="4" s="1"/>
  <c r="E50" i="4"/>
  <c r="F50" i="4" s="1"/>
  <c r="E49" i="4"/>
  <c r="F49" i="4" s="1"/>
  <c r="E48" i="4"/>
  <c r="F48" i="4" s="1"/>
  <c r="E47" i="4"/>
  <c r="F47" i="4" s="1"/>
  <c r="E46" i="4"/>
  <c r="F46" i="4" s="1"/>
  <c r="E45" i="4"/>
  <c r="F45" i="4" s="1"/>
  <c r="E43" i="4"/>
  <c r="F43" i="4" s="1"/>
  <c r="E42" i="4"/>
  <c r="F42" i="4" s="1"/>
  <c r="E41" i="4"/>
  <c r="F41" i="4" s="1"/>
  <c r="E40" i="4"/>
  <c r="F40" i="4" s="1"/>
  <c r="E39" i="4"/>
  <c r="F39" i="4" s="1"/>
  <c r="E38" i="4"/>
  <c r="F38" i="4" s="1"/>
  <c r="E37" i="4"/>
  <c r="F37" i="4" s="1"/>
  <c r="E36" i="4"/>
  <c r="F36" i="4" s="1"/>
  <c r="E35" i="4"/>
  <c r="F35" i="4" s="1"/>
  <c r="E34" i="4"/>
  <c r="F34" i="4" s="1"/>
  <c r="E30" i="4"/>
  <c r="F30" i="4" s="1"/>
  <c r="E29" i="4"/>
  <c r="F29" i="4" s="1"/>
  <c r="E28" i="4"/>
  <c r="F28" i="4" s="1"/>
  <c r="E27" i="4"/>
  <c r="F27" i="4" s="1"/>
  <c r="E26" i="4"/>
  <c r="F26" i="4" s="1"/>
  <c r="E25" i="4"/>
  <c r="F25" i="4" s="1"/>
  <c r="E24" i="4"/>
  <c r="E23" i="4"/>
  <c r="F23" i="4" s="1"/>
  <c r="E22" i="4"/>
  <c r="F22" i="4" s="1"/>
  <c r="E21" i="4"/>
  <c r="F21" i="4" s="1"/>
  <c r="E20" i="4"/>
  <c r="F20" i="4" s="1"/>
  <c r="E19" i="4"/>
  <c r="F19" i="4" s="1"/>
  <c r="E18" i="4"/>
  <c r="F18" i="4" s="1"/>
  <c r="E17" i="4"/>
  <c r="F17" i="4" s="1"/>
  <c r="E16" i="4"/>
  <c r="E15" i="4"/>
  <c r="F15" i="4" s="1"/>
  <c r="E14" i="4"/>
  <c r="F14" i="4" s="1"/>
  <c r="E13" i="4"/>
  <c r="F13" i="4" s="1"/>
  <c r="E12" i="4"/>
  <c r="F12" i="4" s="1"/>
  <c r="E10" i="4"/>
  <c r="F10" i="4" s="1"/>
  <c r="E9" i="4"/>
  <c r="F9" i="4" s="1"/>
  <c r="E8" i="4"/>
  <c r="F8" i="4" s="1"/>
  <c r="E28" i="3"/>
  <c r="F28" i="3" s="1"/>
  <c r="E29" i="3"/>
  <c r="F29" i="3"/>
  <c r="E30" i="3"/>
  <c r="F30" i="3" s="1"/>
  <c r="E31" i="3"/>
  <c r="F31" i="3"/>
  <c r="E27" i="3"/>
  <c r="F27" i="3" s="1"/>
  <c r="E26" i="3"/>
  <c r="F26" i="3" s="1"/>
  <c r="E25" i="3"/>
  <c r="F25" i="3" s="1"/>
  <c r="E23" i="3"/>
  <c r="F23" i="3" s="1"/>
  <c r="E22" i="3"/>
  <c r="F22" i="3" s="1"/>
  <c r="E21" i="3"/>
  <c r="F21" i="3" s="1"/>
  <c r="E20" i="3"/>
  <c r="F20" i="3" s="1"/>
  <c r="E19" i="3"/>
  <c r="F19" i="3" s="1"/>
  <c r="E18" i="3"/>
  <c r="F18" i="3" s="1"/>
  <c r="E17" i="3"/>
  <c r="E16" i="3"/>
  <c r="F16" i="3" s="1"/>
  <c r="E15" i="3"/>
  <c r="F15" i="3" s="1"/>
  <c r="E14" i="3"/>
  <c r="F14" i="3" s="1"/>
  <c r="E13" i="3"/>
  <c r="F13" i="3" s="1"/>
  <c r="E12" i="3"/>
  <c r="F12" i="3" s="1"/>
  <c r="E11" i="3"/>
  <c r="F11" i="3" s="1"/>
  <c r="F35" i="3" s="1"/>
  <c r="E10" i="3"/>
  <c r="F10" i="3" s="1"/>
  <c r="E9" i="3"/>
  <c r="F9" i="3" s="1"/>
  <c r="E8" i="3"/>
  <c r="F8" i="3" s="1"/>
  <c r="E7" i="3"/>
  <c r="F7" i="3" s="1"/>
  <c r="E6" i="3"/>
  <c r="F6" i="3" s="1"/>
  <c r="H37" i="2"/>
  <c r="H36" i="2"/>
  <c r="H35" i="2"/>
  <c r="H34" i="2"/>
  <c r="H32" i="2"/>
  <c r="H31" i="2"/>
  <c r="H30" i="2"/>
  <c r="H29" i="2"/>
  <c r="H27" i="2"/>
  <c r="H26" i="2"/>
  <c r="H25" i="2"/>
  <c r="H24" i="2"/>
  <c r="H22" i="2"/>
  <c r="H21" i="2"/>
  <c r="H20" i="2"/>
  <c r="H19" i="2"/>
  <c r="H17" i="2"/>
  <c r="H16" i="2"/>
  <c r="H15" i="2"/>
  <c r="H14" i="2"/>
  <c r="H12" i="2"/>
  <c r="H11" i="2"/>
  <c r="H10" i="2"/>
  <c r="H9" i="2"/>
  <c r="H38" i="2" s="1"/>
  <c r="D11" i="5" s="1"/>
  <c r="C14" i="1"/>
  <c r="C18" i="1" s="1"/>
  <c r="C22" i="1" s="1"/>
  <c r="D24" i="1" s="1"/>
  <c r="C11" i="1"/>
  <c r="C12" i="1" s="1"/>
  <c r="D12" i="1" s="1"/>
  <c r="E12" i="1" s="1"/>
  <c r="C10" i="1"/>
  <c r="D10" i="1" s="1"/>
  <c r="E10" i="1" s="1"/>
  <c r="F63" i="4" l="1"/>
  <c r="D18" i="5" s="1"/>
  <c r="F61" i="4"/>
  <c r="D14" i="5" s="1"/>
  <c r="F33" i="3"/>
  <c r="D13" i="5" s="1"/>
  <c r="D16" i="5" s="1"/>
  <c r="E25" i="1"/>
  <c r="E28" i="1" s="1"/>
  <c r="D7" i="5" s="1"/>
  <c r="D27" i="1"/>
  <c r="D5" i="5" s="1"/>
  <c r="D24" i="5" l="1"/>
  <c r="D25" i="5"/>
  <c r="G24" i="5" l="1"/>
  <c r="D39" i="5"/>
  <c r="G39" i="5" s="1"/>
  <c r="D40" i="5"/>
  <c r="G40" i="5" s="1"/>
  <c r="D44" i="5"/>
  <c r="G44" i="5" s="1"/>
  <c r="G25" i="5"/>
  <c r="D45" i="5"/>
  <c r="G45" i="5" s="1"/>
  <c r="D43" i="5"/>
  <c r="G43" i="5" s="1"/>
  <c r="D38" i="5"/>
  <c r="G38" i="5" s="1"/>
</calcChain>
</file>

<file path=xl/sharedStrings.xml><?xml version="1.0" encoding="utf-8"?>
<sst xmlns="http://schemas.openxmlformats.org/spreadsheetml/2006/main" count="377" uniqueCount="301">
  <si>
    <t>Farm Name</t>
  </si>
  <si>
    <t>Basic farm data</t>
  </si>
  <si>
    <t>Period</t>
  </si>
  <si>
    <t>Year</t>
  </si>
  <si>
    <t>Type of farm</t>
  </si>
  <si>
    <t>Breeder to finish</t>
  </si>
  <si>
    <t>Weaner to finish</t>
  </si>
  <si>
    <t>Animal populations</t>
  </si>
  <si>
    <t>No of sows</t>
  </si>
  <si>
    <t>Replacement sows/year</t>
  </si>
  <si>
    <t>Number</t>
  </si>
  <si>
    <t>No of boars</t>
  </si>
  <si>
    <t>Replacement boars/year</t>
  </si>
  <si>
    <t>Liveweight (kg)</t>
  </si>
  <si>
    <t>Deadweight (kg)</t>
  </si>
  <si>
    <t>Replacement rate/year</t>
  </si>
  <si>
    <t>Boar/sow ratio</t>
  </si>
  <si>
    <t>No of weaners/sow/year</t>
  </si>
  <si>
    <t>Mortality - pigs/100</t>
  </si>
  <si>
    <t>Finisher liveweight produced (kg)</t>
  </si>
  <si>
    <t>Ave pig liveweight (kg)</t>
  </si>
  <si>
    <t>Finisher deadweight produced (kg)</t>
  </si>
  <si>
    <t>Killing out fraction - (deadweight/liveweight)</t>
  </si>
  <si>
    <t>Total liveweight produced (kg)</t>
  </si>
  <si>
    <t>Total deadweight produced (kg)</t>
  </si>
  <si>
    <t>Estimation of in-feed use of antibiotics on a farm basis</t>
  </si>
  <si>
    <t>Farm name</t>
  </si>
  <si>
    <t>Fill in as required</t>
  </si>
  <si>
    <t>*  Product and inclusion rate information can be found on medicated feed prescriptions or feed delivery labels</t>
  </si>
  <si>
    <t>Tonnes of feed</t>
  </si>
  <si>
    <t>Product</t>
  </si>
  <si>
    <t xml:space="preserve">Active </t>
  </si>
  <si>
    <t xml:space="preserve">Inclusion </t>
  </si>
  <si>
    <t>Active</t>
  </si>
  <si>
    <t>Feed type</t>
  </si>
  <si>
    <t>medicated/year</t>
  </si>
  <si>
    <t>Included*</t>
  </si>
  <si>
    <t>included*</t>
  </si>
  <si>
    <t>rate (PPM)*</t>
  </si>
  <si>
    <t>used (kg)</t>
  </si>
  <si>
    <t>Breeder</t>
  </si>
  <si>
    <t>Dry sow</t>
  </si>
  <si>
    <t>Aurofac**</t>
  </si>
  <si>
    <t>Chlortetracycline</t>
  </si>
  <si>
    <t>Lactating sow</t>
  </si>
  <si>
    <t>Piglet</t>
  </si>
  <si>
    <t>(2-5weeks of age)</t>
  </si>
  <si>
    <t>Weaner</t>
  </si>
  <si>
    <t xml:space="preserve">Grower </t>
  </si>
  <si>
    <t xml:space="preserve">Growing diets </t>
  </si>
  <si>
    <t>(10-12 weeks of age)</t>
  </si>
  <si>
    <t>Finishers</t>
  </si>
  <si>
    <t>Finishing diets</t>
  </si>
  <si>
    <t>(13-26 weeks of age)</t>
  </si>
  <si>
    <t>Total active (kg)</t>
  </si>
  <si>
    <t>Solubles - powders and solutions</t>
  </si>
  <si>
    <t>Fill in yellow boxes</t>
  </si>
  <si>
    <t>Strength</t>
  </si>
  <si>
    <t>Pack size (kg or L)</t>
  </si>
  <si>
    <t>Active (kg)</t>
  </si>
  <si>
    <t>Amoxinsol</t>
  </si>
  <si>
    <t>Amoxinsol sachets</t>
  </si>
  <si>
    <t>Apralan sol powder</t>
  </si>
  <si>
    <t>Chlorsol</t>
  </si>
  <si>
    <t>Coliplus</t>
  </si>
  <si>
    <t>Coliscour solution</t>
  </si>
  <si>
    <t>Denagard 12.5% Soln</t>
  </si>
  <si>
    <t>Karidox</t>
  </si>
  <si>
    <t>Lincocin sol pdr</t>
  </si>
  <si>
    <t>Lincospectin tub</t>
  </si>
  <si>
    <t>Nuflor conc</t>
  </si>
  <si>
    <t>Octacillin</t>
  </si>
  <si>
    <t>Pharmasin tub</t>
  </si>
  <si>
    <t xml:space="preserve">Soludox </t>
  </si>
  <si>
    <t>Stabox tub</t>
  </si>
  <si>
    <t>Tetsol</t>
  </si>
  <si>
    <t>Tiamvet</t>
  </si>
  <si>
    <t>Tylan sol</t>
  </si>
  <si>
    <t>Aivlosin granules**</t>
  </si>
  <si>
    <t>Other*</t>
  </si>
  <si>
    <t>*Add the products you are using if not on the list</t>
  </si>
  <si>
    <t>Check and enter the strength of the product</t>
  </si>
  <si>
    <t>Check and enter the pack size in kg or litres</t>
  </si>
  <si>
    <t>Check and enter the number of units used</t>
  </si>
  <si>
    <t xml:space="preserve">Injectables, Oral dosers, </t>
  </si>
  <si>
    <t>Pack size (ml)</t>
  </si>
  <si>
    <t>Active/bottle (g)</t>
  </si>
  <si>
    <t>Amfipen LA</t>
  </si>
  <si>
    <t>Baycox soln</t>
  </si>
  <si>
    <t>Baytril 0.5% piglet doser</t>
  </si>
  <si>
    <t xml:space="preserve">Betamox </t>
  </si>
  <si>
    <t xml:space="preserve">Betamox LA </t>
  </si>
  <si>
    <t>Bimamix</t>
  </si>
  <si>
    <t>Cevazuril OD</t>
  </si>
  <si>
    <t>Cobactan</t>
  </si>
  <si>
    <t>Denagard</t>
  </si>
  <si>
    <t>Devomycin</t>
  </si>
  <si>
    <t>Draxxin</t>
  </si>
  <si>
    <t>Duphacycline</t>
  </si>
  <si>
    <t>Duphamox LA</t>
  </si>
  <si>
    <t>Duphamox RTU</t>
  </si>
  <si>
    <t xml:space="preserve">Duphapen forte </t>
  </si>
  <si>
    <t>Engemycin DD</t>
  </si>
  <si>
    <t>Engemycin LA</t>
  </si>
  <si>
    <t>Excenel RTU</t>
  </si>
  <si>
    <t>Excenel sterile pdr</t>
  </si>
  <si>
    <t>Fenflor</t>
  </si>
  <si>
    <t>Florkem</t>
  </si>
  <si>
    <t>Lincocin ss</t>
  </si>
  <si>
    <t>Marbocyl inj</t>
  </si>
  <si>
    <t>Micotil</t>
  </si>
  <si>
    <t>Naxcel Pig inj</t>
  </si>
  <si>
    <t xml:space="preserve">Norocillin </t>
  </si>
  <si>
    <t>Norodine 24</t>
  </si>
  <si>
    <t>Penstrep inj</t>
  </si>
  <si>
    <t>Spectam scourhalt</t>
  </si>
  <si>
    <t>Synulox RTU</t>
  </si>
  <si>
    <t>Terramycin LA</t>
  </si>
  <si>
    <t xml:space="preserve">Trinacol </t>
  </si>
  <si>
    <t>Tylan 200</t>
  </si>
  <si>
    <t xml:space="preserve">Ultrapen LA </t>
  </si>
  <si>
    <t>Zactran</t>
  </si>
  <si>
    <t>Zuprevo</t>
  </si>
  <si>
    <t>Zuprevo pig inj</t>
  </si>
  <si>
    <t>Check and enter the pack size in mls</t>
  </si>
  <si>
    <t>Alamycin LA**</t>
  </si>
  <si>
    <t>Pig production and antmicrobial drug usage analysis</t>
  </si>
  <si>
    <t>Antimicrobial consumption</t>
  </si>
  <si>
    <t>Feed medication (kg)</t>
  </si>
  <si>
    <t>Water medication (kg)</t>
  </si>
  <si>
    <t>Injectables (kg)</t>
  </si>
  <si>
    <t>Total antimicrobial consumption (kg)</t>
  </si>
  <si>
    <t>mg antimicrobial/kg liveweight</t>
  </si>
  <si>
    <t>mg antimicrobial/kg deadweight</t>
  </si>
  <si>
    <t>Pig production</t>
  </si>
  <si>
    <t>Jan-Dec</t>
  </si>
  <si>
    <t>Medicine records must provide an annual collation of total antibiotics used, including in-feed antibiotics, for the unit (NEW).</t>
  </si>
  <si>
    <t>Collated data reviewed annually with your vet.</t>
  </si>
  <si>
    <t>If new EU or UK legislation requires this total to be presented in a different format this is also acceptable.</t>
  </si>
  <si>
    <t xml:space="preserve">This gives an excellent opportunity for farms to review their usage of antibiotics and also evaluate the cost of medication. </t>
  </si>
  <si>
    <t>Details of injectables and soluble products are readily available from your veterinary surgeon and should be recorded also in your medicines book.</t>
  </si>
  <si>
    <t>We have tried to make the data entry as straight forward as possible.</t>
  </si>
  <si>
    <t>An antimicrobial classification based on the Pig Veterinary Society's 2014 classification is also included for convenience.</t>
  </si>
  <si>
    <t>Octagon Services Ltd</t>
  </si>
  <si>
    <t>No of weaners produced/year</t>
  </si>
  <si>
    <t>No of weaners bought in/year</t>
  </si>
  <si>
    <t>No of growers produced/year</t>
  </si>
  <si>
    <t>No of growers bought in/year</t>
  </si>
  <si>
    <t>Total no of finishers produced/year</t>
  </si>
  <si>
    <t>Replacement rate/year (0.4 = 40%)</t>
  </si>
  <si>
    <t>Number units used/year</t>
  </si>
  <si>
    <t>Number of units used/year</t>
  </si>
  <si>
    <t xml:space="preserve">Relative antibiotic usage </t>
  </si>
  <si>
    <t>Percent</t>
  </si>
  <si>
    <t>Breeder/grower producers</t>
  </si>
  <si>
    <t>Breeder/finisher Analysis</t>
  </si>
  <si>
    <r>
      <rPr>
        <b/>
        <sz val="11"/>
        <color theme="1"/>
        <rFont val="Calibri"/>
        <family val="2"/>
        <scheme val="minor"/>
      </rPr>
      <t xml:space="preserve">Pigs </t>
    </r>
    <r>
      <rPr>
        <sz val="11"/>
        <color theme="1"/>
        <rFont val="Calibri"/>
        <family val="2"/>
        <scheme val="minor"/>
      </rPr>
      <t>- The VHP (Veterinary Health Plan) to contain an annual collation of total antibiotics used (including in-feed medication) and this use to be reviewed by the vet.</t>
    </r>
  </si>
  <si>
    <t>Information on medicated feed should be available on farm from your own feed delivery records, but you can also speak to your feed compounder and ask them for the information and cost of medication.</t>
  </si>
  <si>
    <t>CATEGORY</t>
  </si>
  <si>
    <t>ANTIMICROBIAL GROUP</t>
  </si>
  <si>
    <t>EXAMPLES</t>
  </si>
  <si>
    <t>TETRACYCLINES</t>
  </si>
  <si>
    <t>TETRACYCLINE</t>
  </si>
  <si>
    <t>OXYTETRACYCLINE</t>
  </si>
  <si>
    <t>CHLORTETRACYCLINE</t>
  </si>
  <si>
    <t>DOXYCYCLINE</t>
  </si>
  <si>
    <t>DIAMINOPYRIMIDINES /</t>
  </si>
  <si>
    <t>SULPHONAMIDES</t>
  </si>
  <si>
    <t>TRIMETHOPRIM/SULPHAS</t>
  </si>
  <si>
    <t>PENICILLIN</t>
  </si>
  <si>
    <t>PHENOXYMETHYL PENICILLIN</t>
  </si>
  <si>
    <t>PROCAINE PENICILLIN</t>
  </si>
  <si>
    <t>PHENICOLS</t>
  </si>
  <si>
    <t>FLORFENICOL</t>
  </si>
  <si>
    <t>LINCOSAMIDES</t>
  </si>
  <si>
    <t>LINCOMYCIN</t>
  </si>
  <si>
    <t>PLEUROMUTILNS</t>
  </si>
  <si>
    <t>TIAMULIN</t>
  </si>
  <si>
    <t>VALNEMULIN</t>
  </si>
  <si>
    <t>AMINOGLYCOSIDES</t>
  </si>
  <si>
    <t>NEOMYCIN  (under SIC)</t>
  </si>
  <si>
    <t>STREPTOMYCIN</t>
  </si>
  <si>
    <t>APRAMYCIN</t>
  </si>
  <si>
    <t>GENTAMICIN</t>
  </si>
  <si>
    <r>
      <t>BETALACTAMS (INCL 1</t>
    </r>
    <r>
      <rPr>
        <vertAlign val="superscript"/>
        <sz val="11"/>
        <color theme="1"/>
        <rFont val="Calibri"/>
        <family val="2"/>
        <scheme val="minor"/>
      </rPr>
      <t>ST</t>
    </r>
    <r>
      <rPr>
        <sz val="11"/>
        <color theme="1"/>
        <rFont val="Calibri"/>
        <family val="2"/>
        <scheme val="minor"/>
      </rPr>
      <t xml:space="preserve"> AND 2</t>
    </r>
    <r>
      <rPr>
        <vertAlign val="superscript"/>
        <sz val="11"/>
        <color theme="1"/>
        <rFont val="Calibri"/>
        <family val="2"/>
        <scheme val="minor"/>
      </rPr>
      <t>ND</t>
    </r>
    <r>
      <rPr>
        <sz val="11"/>
        <color theme="1"/>
        <rFont val="Calibri"/>
        <family val="2"/>
        <scheme val="minor"/>
      </rPr>
      <t xml:space="preserve">  GEN CEPHALOSPORINS)</t>
    </r>
  </si>
  <si>
    <t>AMPICILLIN</t>
  </si>
  <si>
    <t>AMOXYCILLIN</t>
  </si>
  <si>
    <t>AMOXYCILLIN/CLAVULANIC ACID</t>
  </si>
  <si>
    <t>AMINOCYCLITOLS</t>
  </si>
  <si>
    <t>SPECTINOMYCIN</t>
  </si>
  <si>
    <t>MACROLIDES</t>
  </si>
  <si>
    <t>TYLOSIN</t>
  </si>
  <si>
    <t>TYLVALOSIN</t>
  </si>
  <si>
    <t>TILMYCOSIN</t>
  </si>
  <si>
    <t>TILDIPIROSIN</t>
  </si>
  <si>
    <t>TULATHROMYCIN</t>
  </si>
  <si>
    <t>POLYMYXINS</t>
  </si>
  <si>
    <t>COLISTIN</t>
  </si>
  <si>
    <t>FLUOROQUINOLONES</t>
  </si>
  <si>
    <t>ENROFLOXACIN</t>
  </si>
  <si>
    <t>MARBOFLOXACIN</t>
  </si>
  <si>
    <t>DANOFLOXACIN</t>
  </si>
  <si>
    <r>
      <t>3</t>
    </r>
    <r>
      <rPr>
        <vertAlign val="superscript"/>
        <sz val="11"/>
        <color theme="1"/>
        <rFont val="Calibri"/>
        <family val="2"/>
        <scheme val="minor"/>
      </rPr>
      <t>RD</t>
    </r>
    <r>
      <rPr>
        <sz val="11"/>
        <color theme="1"/>
        <rFont val="Calibri"/>
        <family val="2"/>
        <scheme val="minor"/>
      </rPr>
      <t>/4</t>
    </r>
    <r>
      <rPr>
        <vertAlign val="superscript"/>
        <sz val="11"/>
        <color theme="1"/>
        <rFont val="Calibri"/>
        <family val="2"/>
        <scheme val="minor"/>
      </rPr>
      <t>TH</t>
    </r>
    <r>
      <rPr>
        <sz val="11"/>
        <color theme="1"/>
        <rFont val="Calibri"/>
        <family val="2"/>
        <scheme val="minor"/>
      </rPr>
      <t xml:space="preserve"> GEN CEPHALOSPORINS</t>
    </r>
  </si>
  <si>
    <t>CEFTIOFUR</t>
  </si>
  <si>
    <t>CEFQUINOME</t>
  </si>
  <si>
    <r>
      <t>Class 1</t>
    </r>
    <r>
      <rPr>
        <sz val="11"/>
        <color theme="1"/>
        <rFont val="Calibri"/>
        <family val="2"/>
        <scheme val="minor"/>
      </rPr>
      <t xml:space="preserve"> antibacterials are to be used as a standard, within responsible use guidelines “as little as possible but as much as necessary.” These antimicrobials are considered to have least impact on human medicine.</t>
    </r>
  </si>
  <si>
    <r>
      <t>Class 2</t>
    </r>
    <r>
      <rPr>
        <sz val="11"/>
        <color theme="1"/>
        <rFont val="Calibri"/>
        <family val="2"/>
        <scheme val="minor"/>
      </rPr>
      <t xml:space="preserve"> antimicrobials should not be used unless sensitivity testing and/or clinical experience has proven that Class 1 antimicrobials are not effective or available, within the terms of the SPC (Summary of Product Characteristics), the document that specifies how the drugs should be used. </t>
    </r>
  </si>
  <si>
    <t>Overall usage figures analysis</t>
  </si>
  <si>
    <t>Breeder/weaner producer</t>
  </si>
  <si>
    <t>Finisher producers can extrapolate usage</t>
  </si>
  <si>
    <r>
      <rPr>
        <b/>
        <sz val="11"/>
        <color theme="1"/>
        <rFont val="Calibri"/>
        <family val="2"/>
        <scheme val="minor"/>
      </rPr>
      <t xml:space="preserve">CLASS 1 </t>
    </r>
    <r>
      <rPr>
        <sz val="11"/>
        <color theme="1"/>
        <rFont val="Calibri"/>
        <family val="2"/>
        <scheme val="minor"/>
      </rPr>
      <t>(First line use)</t>
    </r>
  </si>
  <si>
    <r>
      <rPr>
        <b/>
        <sz val="11"/>
        <color theme="1"/>
        <rFont val="Calibri"/>
        <family val="2"/>
        <scheme val="minor"/>
      </rPr>
      <t xml:space="preserve">CLASS 2 </t>
    </r>
    <r>
      <rPr>
        <sz val="11"/>
        <color theme="1"/>
        <rFont val="Calibri"/>
        <family val="2"/>
        <scheme val="minor"/>
      </rPr>
      <t>(Second line use)</t>
    </r>
  </si>
  <si>
    <r>
      <rPr>
        <b/>
        <sz val="11"/>
        <color rgb="FFFF0000"/>
        <rFont val="Calibri"/>
        <family val="2"/>
        <scheme val="minor"/>
      </rPr>
      <t>CLASS 3</t>
    </r>
    <r>
      <rPr>
        <sz val="11"/>
        <color rgb="FFFF0000"/>
        <rFont val="Calibri"/>
        <family val="2"/>
        <scheme val="minor"/>
      </rPr>
      <t xml:space="preserve"> (Last resort use)</t>
    </r>
  </si>
  <si>
    <r>
      <rPr>
        <b/>
        <sz val="11"/>
        <color rgb="FFFF0000"/>
        <rFont val="Calibri"/>
        <family val="2"/>
        <scheme val="minor"/>
      </rPr>
      <t>Class 3</t>
    </r>
    <r>
      <rPr>
        <sz val="11"/>
        <color rgb="FFFF0000"/>
        <rFont val="Calibri"/>
        <family val="2"/>
        <scheme val="minor"/>
      </rPr>
      <t xml:space="preserve"> </t>
    </r>
    <r>
      <rPr>
        <sz val="11"/>
        <color theme="1"/>
        <rFont val="Calibri"/>
        <family val="2"/>
        <scheme val="minor"/>
      </rPr>
      <t xml:space="preserve">compounds are considered the </t>
    </r>
    <r>
      <rPr>
        <b/>
        <sz val="11"/>
        <color theme="1"/>
        <rFont val="Calibri"/>
        <family val="2"/>
        <scheme val="minor"/>
      </rPr>
      <t>“last resort”</t>
    </r>
    <r>
      <rPr>
        <sz val="11"/>
        <color theme="1"/>
        <rFont val="Calibri"/>
        <family val="2"/>
        <scheme val="minor"/>
      </rPr>
      <t xml:space="preserve"> antimicrobials, which may be of concern regarding human use antimicrobial drugs and therefore should only be used when no other options are available and supported by sensitivity testing. </t>
    </r>
  </si>
  <si>
    <t>Class 3 active (kg)</t>
  </si>
  <si>
    <r>
      <t xml:space="preserve">These are classed as </t>
    </r>
    <r>
      <rPr>
        <b/>
        <sz val="11"/>
        <color theme="1"/>
        <rFont val="Calibri"/>
        <family val="2"/>
        <scheme val="minor"/>
      </rPr>
      <t>Class 1</t>
    </r>
    <r>
      <rPr>
        <sz val="11"/>
        <color theme="1"/>
        <rFont val="Calibri"/>
        <family val="2"/>
        <scheme val="minor"/>
      </rPr>
      <t xml:space="preserve"> first line use (where possible and practical), </t>
    </r>
    <r>
      <rPr>
        <b/>
        <sz val="11"/>
        <color theme="1"/>
        <rFont val="Calibri"/>
        <family val="2"/>
        <scheme val="minor"/>
      </rPr>
      <t>Class 2</t>
    </r>
    <r>
      <rPr>
        <sz val="11"/>
        <color theme="1"/>
        <rFont val="Calibri"/>
        <family val="2"/>
        <scheme val="minor"/>
      </rPr>
      <t xml:space="preserve"> second line use (where first line use choice fails) and </t>
    </r>
    <r>
      <rPr>
        <b/>
        <sz val="11"/>
        <color rgb="FFFF0000"/>
        <rFont val="Calibri"/>
        <family val="2"/>
        <scheme val="minor"/>
      </rPr>
      <t>Class 3</t>
    </r>
    <r>
      <rPr>
        <sz val="11"/>
        <color theme="1"/>
        <rFont val="Calibri"/>
        <family val="2"/>
        <scheme val="minor"/>
      </rPr>
      <t xml:space="preserve"> third line use or last resort use antibiotics which are considered critical in human medicine.</t>
    </r>
  </si>
  <si>
    <t>Class 3 antimicrobial active (kg)</t>
  </si>
  <si>
    <t>Nuflor Swine</t>
  </si>
  <si>
    <t>**Example only delete number of units before use, insert 0</t>
  </si>
  <si>
    <t>** Example only delete number of units before use and insert 0</t>
  </si>
  <si>
    <t>Grower to finish</t>
  </si>
  <si>
    <t>Fill in yellow spaces with your own data and remove the example numbers</t>
  </si>
  <si>
    <t>The liveweight and deadweight figures should be produced automatically for Analysis</t>
  </si>
  <si>
    <t>Liveweight (mg/kg)</t>
  </si>
  <si>
    <t>Liveweight only (mg/kg)</t>
  </si>
  <si>
    <t>Grower/finisher producers (35-100kg)</t>
  </si>
  <si>
    <t>Weaner/grower producers (7-35kg)</t>
  </si>
  <si>
    <t>Weaner/finisher producers (7-100kg)</t>
  </si>
  <si>
    <t>Breeder/finisher producers (to 100kg)</t>
  </si>
  <si>
    <r>
      <t xml:space="preserve">With </t>
    </r>
    <r>
      <rPr>
        <b/>
        <sz val="11"/>
        <color theme="1"/>
        <rFont val="Calibri"/>
        <family val="2"/>
        <scheme val="minor"/>
      </rPr>
      <t xml:space="preserve">Red Tractor Assurance </t>
    </r>
    <r>
      <rPr>
        <sz val="11"/>
        <color theme="1"/>
        <rFont val="Calibri"/>
        <family val="2"/>
        <scheme val="minor"/>
      </rPr>
      <t>introducing the annual monitoring or antibiotic/antimicrobial use from 1st October 2014, it was felt that it would be useful to devise a spreadsheet to help farmers and vets meet these requirements.</t>
    </r>
  </si>
  <si>
    <t>The Red Tractor Antibiotic Usage Pig Scheme Requirements are: -</t>
  </si>
  <si>
    <t>This may allow for a cost/benefit analysis to take place and see if savings can be made without losses in production as well as reducing overall use.</t>
  </si>
  <si>
    <r>
      <rPr>
        <b/>
        <sz val="11"/>
        <color theme="1"/>
        <rFont val="Calibri"/>
        <family val="2"/>
        <scheme val="minor"/>
      </rPr>
      <t>Further Analysis</t>
    </r>
    <r>
      <rPr>
        <sz val="11"/>
        <color theme="1"/>
        <rFont val="Calibri"/>
        <family val="2"/>
        <scheme val="minor"/>
      </rPr>
      <t xml:space="preserve"> is also geared up primarily for finishers or breeder/finishers to examine the amount of liveweight produced of finisher pigs or from culled breeding stock compared with antibiotic usage on a mg/kg liveweight and deadweight basis.</t>
    </r>
  </si>
  <si>
    <r>
      <t xml:space="preserve">Breeder/weaner producers, breeder/grower producers and grower producers can also record their antibiotic annual usage data </t>
    </r>
    <r>
      <rPr>
        <b/>
        <sz val="11"/>
        <color theme="1"/>
        <rFont val="Calibri"/>
        <family val="2"/>
        <scheme val="minor"/>
      </rPr>
      <t>in compliance with current Red Tractor requirements</t>
    </r>
    <r>
      <rPr>
        <sz val="11"/>
        <color theme="1"/>
        <rFont val="Calibri"/>
        <family val="2"/>
        <scheme val="minor"/>
      </rPr>
      <t xml:space="preserve">. </t>
    </r>
  </si>
  <si>
    <t>Further analysis</t>
  </si>
  <si>
    <t>Red tractor requirement 1st October 2014</t>
  </si>
  <si>
    <t>(Current Red Tractor Requirement Figure - October, 2014)</t>
  </si>
  <si>
    <t>Baytril inj 5%</t>
  </si>
  <si>
    <t>Baytril inj 10%</t>
  </si>
  <si>
    <t>Introduction:</t>
  </si>
  <si>
    <t>Opportunity:</t>
  </si>
  <si>
    <t>Data entry:</t>
  </si>
  <si>
    <r>
      <t>The spreadsheets should give you the total amount of antibiotic that you have used in the year at the end (</t>
    </r>
    <r>
      <rPr>
        <b/>
        <sz val="11"/>
        <color theme="1"/>
        <rFont val="Calibri"/>
        <family val="2"/>
        <scheme val="minor"/>
      </rPr>
      <t>Analysis page</t>
    </r>
    <r>
      <rPr>
        <sz val="11"/>
        <color theme="1"/>
        <rFont val="Calibri"/>
        <family val="2"/>
        <scheme val="minor"/>
      </rPr>
      <t xml:space="preserve">) for all producers to satisfy </t>
    </r>
    <r>
      <rPr>
        <b/>
        <sz val="11"/>
        <color theme="1"/>
        <rFont val="Calibri"/>
        <family val="2"/>
        <scheme val="minor"/>
      </rPr>
      <t>current</t>
    </r>
    <r>
      <rPr>
        <sz val="11"/>
        <color theme="1"/>
        <rFont val="Calibri"/>
        <family val="2"/>
        <scheme val="minor"/>
      </rPr>
      <t xml:space="preserve"> </t>
    </r>
    <r>
      <rPr>
        <b/>
        <sz val="11"/>
        <color theme="1"/>
        <rFont val="Calibri"/>
        <family val="2"/>
        <scheme val="minor"/>
      </rPr>
      <t>RT requirements</t>
    </r>
    <r>
      <rPr>
        <sz val="11"/>
        <color theme="1"/>
        <rFont val="Calibri"/>
        <family val="2"/>
        <scheme val="minor"/>
      </rPr>
      <t>.</t>
    </r>
  </si>
  <si>
    <r>
      <t xml:space="preserve">An approximate </t>
    </r>
    <r>
      <rPr>
        <b/>
        <sz val="11"/>
        <color theme="1"/>
        <rFont val="Calibri"/>
        <family val="2"/>
        <scheme val="minor"/>
      </rPr>
      <t>UK</t>
    </r>
    <r>
      <rPr>
        <sz val="11"/>
        <color theme="1"/>
        <rFont val="Calibri"/>
        <family val="2"/>
        <scheme val="minor"/>
      </rPr>
      <t xml:space="preserve"> </t>
    </r>
    <r>
      <rPr>
        <b/>
        <sz val="11"/>
        <color theme="1"/>
        <rFont val="Calibri"/>
        <family val="2"/>
        <scheme val="minor"/>
      </rPr>
      <t>guide by average consumption</t>
    </r>
    <r>
      <rPr>
        <sz val="11"/>
        <color theme="1"/>
        <rFont val="Calibri"/>
        <family val="2"/>
        <scheme val="minor"/>
      </rPr>
      <t xml:space="preserve"> is also included to help you see if you are a </t>
    </r>
    <r>
      <rPr>
        <b/>
        <sz val="11"/>
        <color rgb="FF00B050"/>
        <rFont val="Calibri"/>
        <family val="2"/>
        <scheme val="minor"/>
      </rPr>
      <t>low</t>
    </r>
    <r>
      <rPr>
        <sz val="11"/>
        <color theme="1"/>
        <rFont val="Calibri"/>
        <family val="2"/>
        <scheme val="minor"/>
      </rPr>
      <t xml:space="preserve">, </t>
    </r>
    <r>
      <rPr>
        <b/>
        <sz val="11"/>
        <color rgb="FFFFC000"/>
        <rFont val="Calibri"/>
        <family val="2"/>
        <scheme val="minor"/>
      </rPr>
      <t>moderate</t>
    </r>
    <r>
      <rPr>
        <sz val="11"/>
        <color theme="1"/>
        <rFont val="Calibri"/>
        <family val="2"/>
        <scheme val="minor"/>
      </rPr>
      <t xml:space="preserve"> or </t>
    </r>
    <r>
      <rPr>
        <b/>
        <sz val="11"/>
        <color rgb="FFFF0000"/>
        <rFont val="Calibri"/>
        <family val="2"/>
        <scheme val="minor"/>
      </rPr>
      <t xml:space="preserve">high </t>
    </r>
    <r>
      <rPr>
        <sz val="11"/>
        <color theme="1"/>
        <rFont val="Calibri"/>
        <family val="2"/>
        <scheme val="minor"/>
      </rPr>
      <t>user of antibiotics. No finite limits have been set in the UK yet.</t>
    </r>
  </si>
  <si>
    <t>Antimicrobial classification:</t>
  </si>
  <si>
    <t>** Example only delete before use.</t>
  </si>
  <si>
    <t>***Zinc oxide is not an antibiotic and need not be recorded at this time.</t>
  </si>
  <si>
    <t>Kg or L soluble product</t>
  </si>
  <si>
    <t>Unit 1</t>
  </si>
  <si>
    <t>Deadweight (mg/kg)</t>
  </si>
  <si>
    <t>Deadweight only (mg/kg)</t>
  </si>
  <si>
    <r>
      <t xml:space="preserve">Ideally, </t>
    </r>
    <r>
      <rPr>
        <b/>
        <sz val="11"/>
        <color rgb="FFFF0000"/>
        <rFont val="Calibri"/>
        <family val="2"/>
        <scheme val="minor"/>
      </rPr>
      <t xml:space="preserve">Class 3 </t>
    </r>
    <r>
      <rPr>
        <sz val="11"/>
        <color theme="1"/>
        <rFont val="Calibri"/>
        <family val="2"/>
        <scheme val="minor"/>
      </rPr>
      <t>compounds should not be used routinely for prevention.</t>
    </r>
  </si>
  <si>
    <t>Pack size (kg)</t>
  </si>
  <si>
    <t>Number units</t>
  </si>
  <si>
    <t>kg premix</t>
  </si>
  <si>
    <t xml:space="preserve">Aurofac granular </t>
  </si>
  <si>
    <t>Chloromed premix</t>
  </si>
  <si>
    <t>Chloromed O/P</t>
  </si>
  <si>
    <t xml:space="preserve">Denagard </t>
  </si>
  <si>
    <t>Lincocin premix</t>
  </si>
  <si>
    <t>Lincospectin premix</t>
  </si>
  <si>
    <t>Neovet</t>
  </si>
  <si>
    <t>Potencil</t>
  </si>
  <si>
    <t>Pulmodox</t>
  </si>
  <si>
    <t>Stabox</t>
  </si>
  <si>
    <t>Synutrim</t>
  </si>
  <si>
    <t>Tetramin</t>
  </si>
  <si>
    <t>Tilmovet</t>
  </si>
  <si>
    <t>Trimediazine BMP</t>
  </si>
  <si>
    <t>Tylan G250</t>
  </si>
  <si>
    <t>Tylan G50</t>
  </si>
  <si>
    <t xml:space="preserve">Check and enter the pack size in kg </t>
  </si>
  <si>
    <t>Apralan**</t>
  </si>
  <si>
    <t>*  Product information can be found on prescriptions or delivery notes</t>
  </si>
  <si>
    <t>****Add the products/supplements you are using if not on the list</t>
  </si>
  <si>
    <t>Others/supplements****</t>
  </si>
  <si>
    <t>Premixes/supplements - for home mixers</t>
  </si>
  <si>
    <t>Feed premixes/supplements</t>
  </si>
  <si>
    <t>It is primarily geared for all types of producers. A section has been added for home mixers.</t>
  </si>
  <si>
    <t>(6-8 weeks of age)</t>
  </si>
  <si>
    <t>Link/early grower</t>
  </si>
  <si>
    <t>Starter/creep</t>
  </si>
  <si>
    <t>** Example only delete Number of units  insert 0 before use.</t>
  </si>
  <si>
    <r>
      <rPr>
        <b/>
        <sz val="11"/>
        <color theme="1"/>
        <rFont val="Calibri"/>
        <family val="2"/>
        <scheme val="minor"/>
      </rPr>
      <t>Estimated UK average usage mg antimicrobial/kg</t>
    </r>
    <r>
      <rPr>
        <sz val="11"/>
        <color theme="1"/>
        <rFont val="Calibri"/>
        <family val="2"/>
        <scheme val="minor"/>
      </rPr>
      <t xml:space="preserve"> (BPEX Report - Burch, 2014)</t>
    </r>
  </si>
  <si>
    <t>Breeder/finisher (100% guide figure)</t>
  </si>
  <si>
    <t>Weaner/finisher (94% guide figure)</t>
  </si>
  <si>
    <t>Grower/finisher (41% guide figure)</t>
  </si>
  <si>
    <t>% guide</t>
  </si>
  <si>
    <t>At or below these guide figures - good</t>
  </si>
  <si>
    <t>Above these guide figures - possibly discuss with your vet</t>
  </si>
  <si>
    <t>Twice these guide figures, consult your vet</t>
  </si>
  <si>
    <r>
      <t xml:space="preserve">Average use </t>
    </r>
    <r>
      <rPr>
        <b/>
        <i/>
        <sz val="11"/>
        <color theme="1"/>
        <rFont val="Calibri"/>
        <family val="2"/>
        <scheme val="minor"/>
      </rPr>
      <t>guide figures</t>
    </r>
    <r>
      <rPr>
        <b/>
        <sz val="11"/>
        <color theme="1"/>
        <rFont val="Calibri"/>
        <family val="2"/>
        <scheme val="minor"/>
      </rPr>
      <t xml:space="preserve"> for breeder/finisher farms</t>
    </r>
  </si>
  <si>
    <r>
      <t xml:space="preserve">Average use </t>
    </r>
    <r>
      <rPr>
        <b/>
        <i/>
        <sz val="11"/>
        <color theme="1"/>
        <rFont val="Calibri"/>
        <family val="2"/>
        <scheme val="minor"/>
      </rPr>
      <t>guide figures</t>
    </r>
    <r>
      <rPr>
        <b/>
        <sz val="11"/>
        <color theme="1"/>
        <rFont val="Calibri"/>
        <family val="2"/>
        <scheme val="minor"/>
      </rPr>
      <t xml:space="preserve"> for different finisher farms</t>
    </r>
  </si>
  <si>
    <t>Octagon Services Ltd    www.octagon-services.co.uk</t>
  </si>
  <si>
    <t>© Copyright DGS Burch October 2014</t>
  </si>
  <si>
    <t>Pig Veterinary Society (PVS) antibiotic classification - guidance (updated 5/6/16)</t>
  </si>
  <si>
    <r>
      <t xml:space="preserve">Proposed division of antimicrobial families into Class 1 (first line use), Class 2 (second line use) and Class 3 (last resort drugs) - based on </t>
    </r>
    <r>
      <rPr>
        <b/>
        <sz val="11"/>
        <color theme="1"/>
        <rFont val="Calibri"/>
        <family val="2"/>
        <scheme val="minor"/>
      </rPr>
      <t>British PVS, 2016</t>
    </r>
    <r>
      <rPr>
        <sz val="11"/>
        <color theme="1"/>
        <rFont val="Calibri"/>
        <family val="2"/>
        <scheme val="minor"/>
      </rPr>
      <t>.</t>
    </r>
  </si>
  <si>
    <t>Strenzen</t>
  </si>
  <si>
    <t>© Copyright DGS Burch October 2016</t>
  </si>
  <si>
    <t>Antibiotic Usage by Farm - a tool to assist producers to comply with Red Tractor Assurance Pig Scheme requirements effective from 1st October 2014 (updated 2016)</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</si>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</sst>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b/>
      <sz val="11"/>
      <color theme="1"/>
      <name val="Calibri"/>
      <family val="2"/>
      <scheme val="minor"/>
    </font>
    <font>
      <b/>
      <i/>
      <sz val="11"/>
      <color theme="1"/>
      <name val="Calibri"/>
      <family val="2"/>
      <scheme val="minor"/>
    </font>
    <font>
      <sz val="11"/>
      <color rgb="FFFF0000"/>
      <name val="Calibri"/>
      <family val="2"/>
      <scheme val="minor"/>
    </font>
    <font>
      <b/>
      <sz val="12"/>
      <color theme="1"/>
      <name val="Calibri"/>
      <family val="2"/>
      <scheme val="minor"/>
    </font>
    <font>
      <b/>
      <u/>
      <sz val="12"/>
      <color theme="1"/>
      <name val="Calibri"/>
      <family val="2"/>
      <scheme val="minor"/>
    </font>
    <font>
      <vertAlign val="superscript"/>
      <sz val="11"/>
      <color theme="1"/>
      <name val="Calibri"/>
      <family val="2"/>
      <scheme val="minor"/>
    </font>
    <font>
      <b/>
      <sz val="11"/>
      <color rgb="FFFF0000"/>
      <name val="Calibri"/>
      <family val="2"/>
      <scheme val="minor"/>
    </font>
    <font>
      <b/>
      <u/>
      <sz val="11"/>
      <color rgb="FFFF0000"/>
      <name val="Calibri"/>
      <family val="2"/>
      <scheme val="minor"/>
    </font>
    <font>
      <b/>
      <sz val="11"/>
      <color rgb="FF00B050"/>
      <name val="Calibri"/>
      <family val="2"/>
      <scheme val="minor"/>
    </font>
    <font>
      <b/>
      <u/>
      <sz val="11"/>
      <color theme="1"/>
      <name val="Calibri"/>
      <family val="2"/>
      <scheme val="minor"/>
    </font>
    <font>
      <b/>
      <sz val="11"/>
      <color rgb="FFFFC000"/>
      <name val="Calibri"/>
      <family val="2"/>
      <scheme val="minor"/>
    </font>
    <font>
      <sz val="11"/>
      <color theme="1"/>
      <name val="Calibri"/>
      <family val="2"/>
      <scheme val="minor"/>
    </font>
    <font>
      <b/>
      <sz val="11"/>
      <color rgb="FF0000FF"/>
      <name val="Calibri"/>
      <family val="2"/>
      <scheme val="minor"/>
    </font>
    <font>
      <b/>
      <sz val="12"/>
      <color rgb="FF0000FF"/>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7030A0"/>
        <bgColor indexed="64"/>
      </patternFill>
    </fill>
    <fill>
      <patternFill patternType="solid">
        <fgColor theme="9" tint="-0.249977111117893"/>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9" fontId="12" fillId="0" borderId="0" applyFont="0" applyFill="0" applyBorder="0" applyAlignment="0" applyProtection="0"/>
  </cellStyleXfs>
  <cellXfs count="51">
    <xf numFmtId="0" fontId="0" fillId="0" borderId="0" xfId="0"/>
    <xf numFmtId="0" fontId="1" fillId="0" borderId="0" xfId="0" applyFont="1"/>
    <xf numFmtId="1" fontId="0" fillId="0" borderId="0" xfId="0" applyNumberFormat="1"/>
    <xf numFmtId="1" fontId="1" fillId="0" borderId="0" xfId="0" applyNumberFormat="1" applyFont="1"/>
    <xf numFmtId="0" fontId="0" fillId="2" borderId="0" xfId="0" applyFill="1"/>
    <xf numFmtId="0" fontId="1" fillId="0" borderId="0" xfId="0" applyFont="1" applyAlignment="1">
      <alignment horizontal="right"/>
    </xf>
    <xf numFmtId="9" fontId="0" fillId="0" borderId="0" xfId="0" applyNumberFormat="1"/>
    <xf numFmtId="164" fontId="0" fillId="0" borderId="0" xfId="0" applyNumberFormat="1"/>
    <xf numFmtId="10" fontId="0" fillId="0" borderId="0" xfId="0" applyNumberFormat="1"/>
    <xf numFmtId="0" fontId="1" fillId="2" borderId="0" xfId="0" applyFont="1" applyFill="1"/>
    <xf numFmtId="0" fontId="0" fillId="3" borderId="0" xfId="0" applyFill="1"/>
    <xf numFmtId="2" fontId="0" fillId="0" borderId="0" xfId="0" applyNumberFormat="1"/>
    <xf numFmtId="2" fontId="1" fillId="0" borderId="0" xfId="0" applyNumberFormat="1" applyFont="1"/>
    <xf numFmtId="0" fontId="2" fillId="0" borderId="0" xfId="0" applyFont="1"/>
    <xf numFmtId="0" fontId="1" fillId="2" borderId="0" xfId="0" applyFont="1" applyFill="1" applyAlignment="1">
      <alignment horizontal="right"/>
    </xf>
    <xf numFmtId="0" fontId="4" fillId="0" borderId="0" xfId="0" applyFont="1"/>
    <xf numFmtId="0" fontId="0" fillId="4" borderId="0" xfId="0" applyFill="1"/>
    <xf numFmtId="1" fontId="2" fillId="5" borderId="0" xfId="0" applyNumberFormat="1" applyFont="1" applyFill="1"/>
    <xf numFmtId="0" fontId="5" fillId="5" borderId="0" xfId="0" applyFont="1" applyFill="1"/>
    <xf numFmtId="0" fontId="1" fillId="0" borderId="1" xfId="0" applyFont="1"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3" xfId="0" applyBorder="1" applyAlignment="1">
      <alignment vertical="top" wrapText="1"/>
    </xf>
    <xf numFmtId="0" fontId="3" fillId="0" borderId="3" xfId="0" applyFont="1" applyBorder="1" applyAlignment="1">
      <alignment vertical="top" wrapText="1"/>
    </xf>
    <xf numFmtId="0" fontId="7" fillId="0" borderId="0" xfId="0" applyFont="1"/>
    <xf numFmtId="2" fontId="7" fillId="0" borderId="0" xfId="0" applyNumberFormat="1" applyFont="1"/>
    <xf numFmtId="0" fontId="7" fillId="0" borderId="0" xfId="0" applyFont="1" applyAlignment="1">
      <alignment horizontal="right"/>
    </xf>
    <xf numFmtId="2" fontId="8" fillId="0" borderId="0" xfId="0" applyNumberFormat="1" applyFont="1"/>
    <xf numFmtId="0" fontId="9" fillId="0" borderId="0" xfId="0" applyFont="1"/>
    <xf numFmtId="0" fontId="10" fillId="0" borderId="0" xfId="0" applyFont="1"/>
    <xf numFmtId="1" fontId="10" fillId="0" borderId="0" xfId="0" applyNumberFormat="1" applyFont="1"/>
    <xf numFmtId="0" fontId="11" fillId="0" borderId="0" xfId="0" applyFont="1"/>
    <xf numFmtId="0" fontId="0" fillId="6" borderId="0" xfId="0" applyFill="1"/>
    <xf numFmtId="0" fontId="7" fillId="6" borderId="0" xfId="0" applyFont="1" applyFill="1" applyAlignment="1">
      <alignment horizontal="right"/>
    </xf>
    <xf numFmtId="2" fontId="8" fillId="6" borderId="0" xfId="0" applyNumberFormat="1" applyFont="1" applyFill="1"/>
    <xf numFmtId="1" fontId="0" fillId="5" borderId="0" xfId="0" applyNumberFormat="1" applyFill="1"/>
    <xf numFmtId="0" fontId="0" fillId="0" borderId="0" xfId="0" applyFill="1" applyBorder="1"/>
    <xf numFmtId="1" fontId="0" fillId="7" borderId="0" xfId="0" applyNumberFormat="1" applyFill="1"/>
    <xf numFmtId="0" fontId="0" fillId="5" borderId="0" xfId="0" applyFill="1"/>
    <xf numFmtId="9" fontId="1" fillId="0" borderId="0" xfId="1" applyFont="1"/>
    <xf numFmtId="0" fontId="0" fillId="0" borderId="3" xfId="0" applyBorder="1" applyAlignment="1">
      <alignment vertical="top" wrapText="1"/>
    </xf>
    <xf numFmtId="0" fontId="4" fillId="0" borderId="0" xfId="0" applyFont="1" applyAlignment="1"/>
    <xf numFmtId="0" fontId="14" fillId="0" borderId="0" xfId="0" applyFont="1" applyAlignment="1"/>
    <xf numFmtId="0" fontId="0" fillId="0" borderId="0" xfId="0" applyAlignment="1">
      <alignment horizontal="center"/>
    </xf>
    <xf numFmtId="0" fontId="13" fillId="0" borderId="0" xfId="0" applyFont="1" applyAlignment="1">
      <alignment horizontal="left" vertical="center"/>
    </xf>
    <xf numFmtId="0" fontId="13" fillId="4" borderId="0" xfId="0" applyFont="1" applyFill="1" applyAlignment="1">
      <alignment horizontal="left" vertical="center"/>
    </xf>
    <xf numFmtId="0" fontId="0" fillId="0" borderId="0" xfId="0" applyAlignment="1">
      <alignment horizontal="left" vertical="center"/>
    </xf>
    <xf numFmtId="0" fontId="0" fillId="0" borderId="6" xfId="0" applyBorder="1" applyAlignment="1">
      <alignment vertical="top" wrapText="1"/>
    </xf>
    <xf numFmtId="0" fontId="0" fillId="0" borderId="3" xfId="0" applyBorder="1" applyAlignment="1">
      <alignment vertical="top" wrapText="1"/>
    </xf>
  </cellXfs>
  <cellStyles count="2">
    <cellStyle name="Normal" xfId="0" builtinId="0"/>
    <cellStyle name="Percent" xfId="1"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zoomScale="90" zoomScaleNormal="90" workbookViewId="0">
      <selection activeCell="B34" sqref="B34"/>
    </sheetView>
  </sheetViews>
  <sheetFormatPr defaultRowHeight="14.5" x14ac:dyDescent="0.35"/>
  <sheetData>
    <row r="1" spans="1:16" ht="15.5" x14ac:dyDescent="0.35">
      <c r="A1" s="44" t="s">
        <v>299</v>
      </c>
      <c r="B1" s="43"/>
      <c r="C1" s="43"/>
      <c r="D1" s="43"/>
      <c r="E1" s="43"/>
      <c r="F1" s="43"/>
      <c r="G1" s="43"/>
      <c r="H1" s="43"/>
      <c r="I1" s="43"/>
      <c r="J1" s="43"/>
      <c r="K1" s="43"/>
      <c r="L1" s="43"/>
      <c r="M1" s="43"/>
      <c r="N1" s="43"/>
      <c r="O1" s="43"/>
      <c r="P1" s="43"/>
    </row>
    <row r="3" spans="1:16" x14ac:dyDescent="0.35">
      <c r="A3" s="1" t="s">
        <v>239</v>
      </c>
    </row>
    <row r="4" spans="1:16" x14ac:dyDescent="0.35">
      <c r="A4" t="s">
        <v>229</v>
      </c>
    </row>
    <row r="6" spans="1:16" x14ac:dyDescent="0.35">
      <c r="A6" s="1" t="s">
        <v>230</v>
      </c>
    </row>
    <row r="8" spans="1:16" x14ac:dyDescent="0.35">
      <c r="A8" t="s">
        <v>156</v>
      </c>
    </row>
    <row r="10" spans="1:16" x14ac:dyDescent="0.35">
      <c r="A10" t="s">
        <v>136</v>
      </c>
    </row>
    <row r="11" spans="1:16" x14ac:dyDescent="0.35">
      <c r="A11" t="s">
        <v>137</v>
      </c>
    </row>
    <row r="12" spans="1:16" x14ac:dyDescent="0.35">
      <c r="A12" t="s">
        <v>138</v>
      </c>
    </row>
    <row r="15" spans="1:16" x14ac:dyDescent="0.35">
      <c r="A15" s="1" t="s">
        <v>240</v>
      </c>
    </row>
    <row r="16" spans="1:16" x14ac:dyDescent="0.35">
      <c r="A16" t="s">
        <v>139</v>
      </c>
    </row>
    <row r="17" spans="1:1" x14ac:dyDescent="0.35">
      <c r="A17" t="s">
        <v>231</v>
      </c>
    </row>
    <row r="18" spans="1:1" x14ac:dyDescent="0.35">
      <c r="A18" t="s">
        <v>140</v>
      </c>
    </row>
    <row r="19" spans="1:1" x14ac:dyDescent="0.35">
      <c r="A19" t="s">
        <v>157</v>
      </c>
    </row>
    <row r="22" spans="1:1" x14ac:dyDescent="0.35">
      <c r="A22" s="1" t="s">
        <v>241</v>
      </c>
    </row>
    <row r="23" spans="1:1" x14ac:dyDescent="0.35">
      <c r="A23" t="s">
        <v>141</v>
      </c>
    </row>
    <row r="24" spans="1:1" x14ac:dyDescent="0.35">
      <c r="A24" t="s">
        <v>278</v>
      </c>
    </row>
    <row r="25" spans="1:1" x14ac:dyDescent="0.35">
      <c r="A25" t="s">
        <v>242</v>
      </c>
    </row>
    <row r="26" spans="1:1" x14ac:dyDescent="0.35">
      <c r="A26" t="s">
        <v>232</v>
      </c>
    </row>
    <row r="27" spans="1:1" x14ac:dyDescent="0.35">
      <c r="A27" t="s">
        <v>233</v>
      </c>
    </row>
    <row r="28" spans="1:1" x14ac:dyDescent="0.35">
      <c r="A28" t="s">
        <v>243</v>
      </c>
    </row>
    <row r="30" spans="1:1" x14ac:dyDescent="0.35">
      <c r="A30" s="1" t="s">
        <v>244</v>
      </c>
    </row>
    <row r="31" spans="1:1" x14ac:dyDescent="0.35">
      <c r="A31" t="s">
        <v>142</v>
      </c>
    </row>
    <row r="32" spans="1:1" x14ac:dyDescent="0.35">
      <c r="A32" t="s">
        <v>215</v>
      </c>
    </row>
    <row r="34" spans="1:5" x14ac:dyDescent="0.35">
      <c r="A34" t="s">
        <v>300</v>
      </c>
    </row>
    <row r="37" spans="1:5" x14ac:dyDescent="0.35">
      <c r="A37" s="47" t="s">
        <v>293</v>
      </c>
      <c r="B37" s="47"/>
      <c r="C37" s="47"/>
      <c r="D37" s="47"/>
      <c r="E37" s="47"/>
    </row>
    <row r="38" spans="1:5" x14ac:dyDescent="0.35">
      <c r="A38" s="45"/>
      <c r="B38" s="45"/>
      <c r="C38" s="45"/>
      <c r="D38" s="45"/>
      <c r="E38" s="45"/>
    </row>
    <row r="39" spans="1:5" x14ac:dyDescent="0.35">
      <c r="A39" s="46" t="s">
        <v>298</v>
      </c>
      <c r="B39" s="46"/>
      <c r="C39" s="46"/>
      <c r="D39" s="46"/>
    </row>
  </sheetData>
  <mergeCells count="3">
    <mergeCell ref="A38:E38"/>
    <mergeCell ref="A39:D39"/>
    <mergeCell ref="A37:E3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K17" sqref="K17"/>
    </sheetView>
  </sheetViews>
  <sheetFormatPr defaultRowHeight="14.5" x14ac:dyDescent="0.35"/>
  <cols>
    <col min="1" max="1" width="13.81640625" customWidth="1"/>
    <col min="2" max="2" width="32.54296875" customWidth="1"/>
    <col min="4" max="4" width="15.7265625" customWidth="1"/>
    <col min="5" max="5" width="18.1796875" customWidth="1"/>
    <col min="7" max="7" width="13.26953125" customWidth="1"/>
    <col min="9" max="9" width="13.1796875" customWidth="1"/>
  </cols>
  <sheetData>
    <row r="1" spans="1:9" s="1" customFormat="1" x14ac:dyDescent="0.35">
      <c r="A1" s="1" t="s">
        <v>0</v>
      </c>
      <c r="B1" s="9" t="s">
        <v>248</v>
      </c>
      <c r="C1" s="1" t="s">
        <v>1</v>
      </c>
      <c r="F1" s="5" t="s">
        <v>3</v>
      </c>
      <c r="G1" s="9">
        <v>2016</v>
      </c>
      <c r="H1" s="5" t="s">
        <v>2</v>
      </c>
      <c r="I1" s="14" t="s">
        <v>135</v>
      </c>
    </row>
    <row r="3" spans="1:9" x14ac:dyDescent="0.35">
      <c r="A3" s="1" t="s">
        <v>4</v>
      </c>
    </row>
    <row r="4" spans="1:9" x14ac:dyDescent="0.35">
      <c r="B4" t="s">
        <v>5</v>
      </c>
      <c r="F4" s="4"/>
      <c r="G4" t="s">
        <v>221</v>
      </c>
    </row>
    <row r="5" spans="1:9" x14ac:dyDescent="0.35">
      <c r="B5" t="s">
        <v>6</v>
      </c>
      <c r="G5" t="s">
        <v>222</v>
      </c>
    </row>
    <row r="6" spans="1:9" x14ac:dyDescent="0.35">
      <c r="B6" t="s">
        <v>220</v>
      </c>
    </row>
    <row r="8" spans="1:9" x14ac:dyDescent="0.35">
      <c r="B8" s="1" t="s">
        <v>7</v>
      </c>
      <c r="C8" s="1" t="s">
        <v>10</v>
      </c>
      <c r="D8" s="1" t="s">
        <v>13</v>
      </c>
      <c r="E8" s="1" t="s">
        <v>14</v>
      </c>
    </row>
    <row r="9" spans="1:9" x14ac:dyDescent="0.35">
      <c r="B9" t="s">
        <v>8</v>
      </c>
      <c r="C9" s="4">
        <v>100</v>
      </c>
    </row>
    <row r="10" spans="1:9" x14ac:dyDescent="0.35">
      <c r="B10" t="s">
        <v>9</v>
      </c>
      <c r="C10">
        <f>C9*F10</f>
        <v>40</v>
      </c>
      <c r="D10">
        <f>C10*250</f>
        <v>10000</v>
      </c>
      <c r="E10">
        <f>D10*0.75</f>
        <v>7500</v>
      </c>
      <c r="F10" s="4">
        <v>0.4</v>
      </c>
      <c r="G10" t="s">
        <v>149</v>
      </c>
    </row>
    <row r="11" spans="1:9" x14ac:dyDescent="0.35">
      <c r="B11" t="s">
        <v>11</v>
      </c>
      <c r="C11">
        <f>C9*F11</f>
        <v>5</v>
      </c>
      <c r="F11" s="4">
        <v>0.05</v>
      </c>
      <c r="G11" t="s">
        <v>16</v>
      </c>
    </row>
    <row r="12" spans="1:9" x14ac:dyDescent="0.35">
      <c r="B12" t="s">
        <v>12</v>
      </c>
      <c r="C12">
        <f>C11*F12</f>
        <v>1</v>
      </c>
      <c r="D12">
        <f>C12*300</f>
        <v>300</v>
      </c>
      <c r="E12">
        <f>D12*0.75</f>
        <v>225</v>
      </c>
      <c r="F12" s="4">
        <v>0.2</v>
      </c>
      <c r="G12" t="s">
        <v>15</v>
      </c>
    </row>
    <row r="14" spans="1:9" x14ac:dyDescent="0.35">
      <c r="B14" t="s">
        <v>144</v>
      </c>
      <c r="C14">
        <f>C9*F14</f>
        <v>2500</v>
      </c>
      <c r="F14" s="4">
        <v>25</v>
      </c>
      <c r="G14" t="s">
        <v>17</v>
      </c>
    </row>
    <row r="16" spans="1:9" x14ac:dyDescent="0.35">
      <c r="B16" t="s">
        <v>145</v>
      </c>
      <c r="C16" s="4">
        <v>0</v>
      </c>
    </row>
    <row r="18" spans="1:7" x14ac:dyDescent="0.35">
      <c r="B18" t="s">
        <v>146</v>
      </c>
      <c r="C18">
        <f>(C14+C16)*(1-F18)</f>
        <v>2425</v>
      </c>
      <c r="F18" s="4">
        <v>0.03</v>
      </c>
      <c r="G18" t="s">
        <v>18</v>
      </c>
    </row>
    <row r="20" spans="1:7" x14ac:dyDescent="0.35">
      <c r="B20" t="s">
        <v>147</v>
      </c>
      <c r="C20" s="4">
        <v>0</v>
      </c>
    </row>
    <row r="22" spans="1:7" x14ac:dyDescent="0.35">
      <c r="B22" t="s">
        <v>148</v>
      </c>
      <c r="C22" s="2">
        <f>(C18+C20)*(1-F22)</f>
        <v>2352.25</v>
      </c>
      <c r="F22" s="4">
        <v>0.03</v>
      </c>
      <c r="G22" t="s">
        <v>18</v>
      </c>
    </row>
    <row r="24" spans="1:7" x14ac:dyDescent="0.35">
      <c r="B24" t="s">
        <v>19</v>
      </c>
      <c r="D24">
        <f>C22*F24</f>
        <v>235225</v>
      </c>
      <c r="F24" s="4">
        <v>100</v>
      </c>
      <c r="G24" t="s">
        <v>20</v>
      </c>
    </row>
    <row r="25" spans="1:7" x14ac:dyDescent="0.35">
      <c r="B25" t="s">
        <v>21</v>
      </c>
      <c r="E25" s="2">
        <f>D24*F25</f>
        <v>176418.75</v>
      </c>
      <c r="F25" s="4">
        <v>0.75</v>
      </c>
      <c r="G25" t="s">
        <v>22</v>
      </c>
    </row>
    <row r="27" spans="1:7" x14ac:dyDescent="0.35">
      <c r="B27" s="1" t="s">
        <v>23</v>
      </c>
      <c r="C27" s="1"/>
      <c r="D27" s="31">
        <f>SUM(D10:D26)</f>
        <v>245525</v>
      </c>
    </row>
    <row r="28" spans="1:7" x14ac:dyDescent="0.35">
      <c r="B28" s="1" t="s">
        <v>24</v>
      </c>
      <c r="C28" s="1"/>
      <c r="D28" s="1"/>
      <c r="E28" s="32">
        <f>SUM(E10:E27)</f>
        <v>184143.75</v>
      </c>
    </row>
    <row r="32" spans="1:7" x14ac:dyDescent="0.35">
      <c r="A32" s="16" t="s">
        <v>143</v>
      </c>
      <c r="B32" s="16"/>
    </row>
  </sheetData>
  <printOptions gridLines="1"/>
  <pageMargins left="0.70866141732283472" right="0.70866141732283472" top="0.74803149606299213" bottom="0.74803149606299213" header="0.31496062992125984" footer="0.31496062992125984"/>
  <pageSetup paperSize="9" scale="91"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workbookViewId="0">
      <selection activeCell="I12" sqref="I12"/>
    </sheetView>
  </sheetViews>
  <sheetFormatPr defaultRowHeight="14.5" x14ac:dyDescent="0.35"/>
  <cols>
    <col min="1" max="1" width="11.81640625" customWidth="1"/>
    <col min="2" max="2" width="19.7265625" customWidth="1"/>
    <col min="3" max="3" width="14.7265625" customWidth="1"/>
    <col min="4" max="4" width="17.1796875" customWidth="1"/>
    <col min="5" max="5" width="16" customWidth="1"/>
    <col min="6" max="6" width="16.7265625" customWidth="1"/>
    <col min="7" max="7" width="15.54296875" customWidth="1"/>
    <col min="9" max="9" width="14.7265625" customWidth="1"/>
  </cols>
  <sheetData>
    <row r="1" spans="1:9" s="1" customFormat="1" x14ac:dyDescent="0.35">
      <c r="A1" s="1" t="s">
        <v>25</v>
      </c>
      <c r="E1" s="5" t="s">
        <v>3</v>
      </c>
      <c r="F1" s="9">
        <f>'Farm data'!G1</f>
        <v>2016</v>
      </c>
      <c r="H1" s="5" t="s">
        <v>2</v>
      </c>
      <c r="I1" s="14" t="str">
        <f>'Farm data'!I1</f>
        <v>Jan-Dec</v>
      </c>
    </row>
    <row r="3" spans="1:9" x14ac:dyDescent="0.35">
      <c r="A3" s="1" t="s">
        <v>26</v>
      </c>
      <c r="B3" s="4" t="str">
        <f>'Farm data'!B1</f>
        <v>Unit 1</v>
      </c>
      <c r="D3" s="4"/>
      <c r="E3" t="s">
        <v>27</v>
      </c>
    </row>
    <row r="4" spans="1:9" x14ac:dyDescent="0.35">
      <c r="D4" t="s">
        <v>28</v>
      </c>
    </row>
    <row r="5" spans="1:9" x14ac:dyDescent="0.35">
      <c r="A5" s="1"/>
      <c r="B5" s="10"/>
    </row>
    <row r="6" spans="1:9" x14ac:dyDescent="0.35">
      <c r="D6" t="s">
        <v>29</v>
      </c>
      <c r="E6" t="s">
        <v>30</v>
      </c>
      <c r="F6" t="s">
        <v>31</v>
      </c>
      <c r="G6" t="s">
        <v>32</v>
      </c>
      <c r="H6" t="s">
        <v>33</v>
      </c>
    </row>
    <row r="7" spans="1:9" x14ac:dyDescent="0.35">
      <c r="B7" s="1" t="s">
        <v>34</v>
      </c>
      <c r="D7" t="s">
        <v>35</v>
      </c>
      <c r="E7" t="s">
        <v>36</v>
      </c>
      <c r="F7" t="s">
        <v>37</v>
      </c>
      <c r="G7" t="s">
        <v>38</v>
      </c>
      <c r="H7" t="s">
        <v>39</v>
      </c>
    </row>
    <row r="8" spans="1:9" x14ac:dyDescent="0.35">
      <c r="B8" t="s">
        <v>40</v>
      </c>
      <c r="C8" t="s">
        <v>41</v>
      </c>
    </row>
    <row r="9" spans="1:9" x14ac:dyDescent="0.35">
      <c r="C9">
        <v>1</v>
      </c>
      <c r="D9" s="4">
        <v>100</v>
      </c>
      <c r="E9" s="4" t="s">
        <v>42</v>
      </c>
      <c r="F9" s="4" t="s">
        <v>43</v>
      </c>
      <c r="G9" s="4">
        <v>300</v>
      </c>
      <c r="H9">
        <f>G9*D9/1000</f>
        <v>30</v>
      </c>
      <c r="I9" t="s">
        <v>245</v>
      </c>
    </row>
    <row r="10" spans="1:9" x14ac:dyDescent="0.35">
      <c r="C10">
        <v>2</v>
      </c>
      <c r="D10" s="4"/>
      <c r="E10" s="4"/>
      <c r="F10" s="4"/>
      <c r="G10" s="4"/>
      <c r="H10">
        <f t="shared" ref="H10:H37" si="0">G10*D10/1000</f>
        <v>0</v>
      </c>
    </row>
    <row r="11" spans="1:9" x14ac:dyDescent="0.35">
      <c r="C11">
        <v>3</v>
      </c>
      <c r="D11" s="4"/>
      <c r="E11" s="4"/>
      <c r="F11" s="4"/>
      <c r="G11" s="4"/>
      <c r="H11">
        <f t="shared" si="0"/>
        <v>0</v>
      </c>
    </row>
    <row r="12" spans="1:9" x14ac:dyDescent="0.35">
      <c r="C12">
        <v>4</v>
      </c>
      <c r="D12" s="4"/>
      <c r="E12" s="4"/>
      <c r="F12" s="4"/>
      <c r="G12" s="4"/>
      <c r="H12">
        <f t="shared" si="0"/>
        <v>0</v>
      </c>
    </row>
    <row r="13" spans="1:9" x14ac:dyDescent="0.35">
      <c r="B13" t="s">
        <v>40</v>
      </c>
      <c r="C13" t="s">
        <v>44</v>
      </c>
    </row>
    <row r="14" spans="1:9" x14ac:dyDescent="0.35">
      <c r="C14">
        <v>1</v>
      </c>
      <c r="D14" s="4"/>
      <c r="E14" s="4"/>
      <c r="F14" s="4"/>
      <c r="G14" s="4"/>
      <c r="H14">
        <f t="shared" si="0"/>
        <v>0</v>
      </c>
    </row>
    <row r="15" spans="1:9" x14ac:dyDescent="0.35">
      <c r="C15">
        <v>2</v>
      </c>
      <c r="D15" s="4"/>
      <c r="E15" s="4"/>
      <c r="F15" s="4"/>
      <c r="G15" s="4"/>
      <c r="H15">
        <f t="shared" si="0"/>
        <v>0</v>
      </c>
    </row>
    <row r="16" spans="1:9" x14ac:dyDescent="0.35">
      <c r="C16">
        <v>3</v>
      </c>
      <c r="D16" s="4"/>
      <c r="E16" s="4"/>
      <c r="F16" s="4"/>
      <c r="G16" s="4"/>
      <c r="H16">
        <f t="shared" si="0"/>
        <v>0</v>
      </c>
    </row>
    <row r="17" spans="2:9" x14ac:dyDescent="0.35">
      <c r="C17">
        <v>4</v>
      </c>
      <c r="D17" s="4"/>
      <c r="E17" s="4"/>
      <c r="F17" s="4"/>
      <c r="G17" s="4"/>
      <c r="H17">
        <f t="shared" si="0"/>
        <v>0</v>
      </c>
    </row>
    <row r="18" spans="2:9" x14ac:dyDescent="0.35">
      <c r="B18" t="s">
        <v>45</v>
      </c>
      <c r="C18" t="s">
        <v>281</v>
      </c>
    </row>
    <row r="19" spans="2:9" x14ac:dyDescent="0.35">
      <c r="B19" t="s">
        <v>46</v>
      </c>
      <c r="C19">
        <v>1</v>
      </c>
      <c r="D19" s="4"/>
      <c r="E19" s="4"/>
      <c r="F19" s="4"/>
      <c r="G19" s="4"/>
      <c r="H19">
        <f t="shared" si="0"/>
        <v>0</v>
      </c>
      <c r="I19" t="s">
        <v>246</v>
      </c>
    </row>
    <row r="20" spans="2:9" x14ac:dyDescent="0.35">
      <c r="C20">
        <v>2</v>
      </c>
      <c r="D20" s="4"/>
      <c r="E20" s="4"/>
      <c r="F20" s="4"/>
      <c r="G20" s="4"/>
      <c r="H20">
        <f t="shared" si="0"/>
        <v>0</v>
      </c>
    </row>
    <row r="21" spans="2:9" x14ac:dyDescent="0.35">
      <c r="C21">
        <v>3</v>
      </c>
      <c r="D21" s="4"/>
      <c r="E21" s="4"/>
      <c r="F21" s="4"/>
      <c r="G21" s="4"/>
      <c r="H21">
        <f t="shared" si="0"/>
        <v>0</v>
      </c>
    </row>
    <row r="22" spans="2:9" x14ac:dyDescent="0.35">
      <c r="C22">
        <v>4</v>
      </c>
      <c r="D22" s="4"/>
      <c r="E22" s="4"/>
      <c r="F22" s="4"/>
      <c r="G22" s="4"/>
      <c r="H22">
        <f t="shared" si="0"/>
        <v>0</v>
      </c>
    </row>
    <row r="23" spans="2:9" x14ac:dyDescent="0.35">
      <c r="B23" t="s">
        <v>47</v>
      </c>
      <c r="C23" t="s">
        <v>280</v>
      </c>
    </row>
    <row r="24" spans="2:9" x14ac:dyDescent="0.35">
      <c r="B24" t="s">
        <v>279</v>
      </c>
      <c r="C24">
        <v>1</v>
      </c>
      <c r="D24" s="4"/>
      <c r="E24" s="4"/>
      <c r="F24" s="4"/>
      <c r="G24" s="4"/>
      <c r="H24">
        <f t="shared" si="0"/>
        <v>0</v>
      </c>
      <c r="I24" t="s">
        <v>246</v>
      </c>
    </row>
    <row r="25" spans="2:9" x14ac:dyDescent="0.35">
      <c r="C25">
        <v>2</v>
      </c>
      <c r="D25" s="4"/>
      <c r="E25" s="4"/>
      <c r="F25" s="4"/>
      <c r="G25" s="4"/>
      <c r="H25">
        <f t="shared" si="0"/>
        <v>0</v>
      </c>
    </row>
    <row r="26" spans="2:9" x14ac:dyDescent="0.35">
      <c r="C26">
        <v>3</v>
      </c>
      <c r="D26" s="4"/>
      <c r="E26" s="4"/>
      <c r="F26" s="4"/>
      <c r="G26" s="4"/>
      <c r="H26">
        <f t="shared" si="0"/>
        <v>0</v>
      </c>
    </row>
    <row r="27" spans="2:9" x14ac:dyDescent="0.35">
      <c r="C27">
        <v>4</v>
      </c>
      <c r="D27" s="4"/>
      <c r="E27" s="4"/>
      <c r="F27" s="4"/>
      <c r="G27" s="4"/>
      <c r="H27">
        <f t="shared" si="0"/>
        <v>0</v>
      </c>
    </row>
    <row r="28" spans="2:9" x14ac:dyDescent="0.35">
      <c r="B28" t="s">
        <v>48</v>
      </c>
      <c r="C28" t="s">
        <v>49</v>
      </c>
    </row>
    <row r="29" spans="2:9" x14ac:dyDescent="0.35">
      <c r="B29" t="s">
        <v>50</v>
      </c>
      <c r="C29">
        <v>1</v>
      </c>
      <c r="D29" s="4"/>
      <c r="E29" s="4"/>
      <c r="F29" s="4"/>
      <c r="G29" s="4"/>
      <c r="H29">
        <f t="shared" si="0"/>
        <v>0</v>
      </c>
    </row>
    <row r="30" spans="2:9" x14ac:dyDescent="0.35">
      <c r="C30">
        <v>2</v>
      </c>
      <c r="D30" s="4"/>
      <c r="E30" s="4"/>
      <c r="F30" s="4"/>
      <c r="G30" s="4"/>
      <c r="H30">
        <f t="shared" si="0"/>
        <v>0</v>
      </c>
    </row>
    <row r="31" spans="2:9" x14ac:dyDescent="0.35">
      <c r="C31">
        <v>3</v>
      </c>
      <c r="D31" s="4"/>
      <c r="E31" s="4"/>
      <c r="F31" s="4"/>
      <c r="G31" s="4"/>
      <c r="H31">
        <f t="shared" si="0"/>
        <v>0</v>
      </c>
    </row>
    <row r="32" spans="2:9" x14ac:dyDescent="0.35">
      <c r="C32">
        <v>4</v>
      </c>
      <c r="D32" s="4"/>
      <c r="E32" s="4"/>
      <c r="F32" s="4"/>
      <c r="G32" s="4"/>
      <c r="H32">
        <f t="shared" si="0"/>
        <v>0</v>
      </c>
    </row>
    <row r="33" spans="1:8" x14ac:dyDescent="0.35">
      <c r="B33" t="s">
        <v>51</v>
      </c>
      <c r="C33" t="s">
        <v>52</v>
      </c>
    </row>
    <row r="34" spans="1:8" x14ac:dyDescent="0.35">
      <c r="B34" t="s">
        <v>53</v>
      </c>
      <c r="C34">
        <v>1</v>
      </c>
      <c r="D34" s="4"/>
      <c r="E34" s="4"/>
      <c r="F34" s="4"/>
      <c r="G34" s="4"/>
      <c r="H34">
        <f t="shared" si="0"/>
        <v>0</v>
      </c>
    </row>
    <row r="35" spans="1:8" x14ac:dyDescent="0.35">
      <c r="C35">
        <v>2</v>
      </c>
      <c r="D35" s="4"/>
      <c r="E35" s="4"/>
      <c r="F35" s="4"/>
      <c r="G35" s="4"/>
      <c r="H35">
        <f t="shared" si="0"/>
        <v>0</v>
      </c>
    </row>
    <row r="36" spans="1:8" x14ac:dyDescent="0.35">
      <c r="C36">
        <v>3</v>
      </c>
      <c r="D36" s="4"/>
      <c r="E36" s="4"/>
      <c r="F36" s="4"/>
      <c r="G36" s="4"/>
      <c r="H36">
        <f t="shared" si="0"/>
        <v>0</v>
      </c>
    </row>
    <row r="37" spans="1:8" x14ac:dyDescent="0.35">
      <c r="C37">
        <v>4</v>
      </c>
      <c r="D37" s="4"/>
      <c r="E37" s="4"/>
      <c r="F37" s="4"/>
      <c r="G37" s="4"/>
      <c r="H37">
        <f t="shared" si="0"/>
        <v>0</v>
      </c>
    </row>
    <row r="38" spans="1:8" x14ac:dyDescent="0.35">
      <c r="G38" s="1" t="s">
        <v>54</v>
      </c>
      <c r="H38" s="1">
        <f>SUM(H9:H37)</f>
        <v>30</v>
      </c>
    </row>
    <row r="42" spans="1:8" x14ac:dyDescent="0.35">
      <c r="A42" s="16" t="s">
        <v>143</v>
      </c>
      <c r="B42" s="16"/>
    </row>
  </sheetData>
  <printOptions gridLines="1"/>
  <pageMargins left="0.70866141732283472" right="0.70866141732283472" top="0.74803149606299213" bottom="0.74803149606299213" header="0.31496062992125984" footer="0.31496062992125984"/>
  <pageSetup paperSize="9" scale="8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selection activeCell="F7" sqref="F7"/>
    </sheetView>
  </sheetViews>
  <sheetFormatPr defaultRowHeight="14.5" x14ac:dyDescent="0.35"/>
  <cols>
    <col min="1" max="1" width="26.453125" customWidth="1"/>
    <col min="3" max="3" width="12.54296875" customWidth="1"/>
    <col min="4" max="5" width="15.453125" customWidth="1"/>
  </cols>
  <sheetData>
    <row r="1" spans="1:8" x14ac:dyDescent="0.35">
      <c r="A1" s="1" t="s">
        <v>276</v>
      </c>
      <c r="D1" s="5" t="s">
        <v>3</v>
      </c>
      <c r="E1" s="9">
        <f>'Farm data'!G1</f>
        <v>2016</v>
      </c>
      <c r="G1" s="1" t="s">
        <v>2</v>
      </c>
      <c r="H1" s="9" t="str">
        <f>'Farm data'!I1</f>
        <v>Jan-Dec</v>
      </c>
    </row>
    <row r="2" spans="1:8" x14ac:dyDescent="0.35">
      <c r="A2" s="1"/>
    </row>
    <row r="3" spans="1:8" x14ac:dyDescent="0.35">
      <c r="A3" s="1" t="s">
        <v>26</v>
      </c>
      <c r="D3" s="4"/>
      <c r="E3" t="s">
        <v>56</v>
      </c>
    </row>
    <row r="4" spans="1:8" x14ac:dyDescent="0.35">
      <c r="A4" s="1"/>
      <c r="D4" t="s">
        <v>273</v>
      </c>
    </row>
    <row r="5" spans="1:8" x14ac:dyDescent="0.35">
      <c r="D5" s="1"/>
    </row>
    <row r="6" spans="1:8" x14ac:dyDescent="0.35">
      <c r="A6" t="s">
        <v>30</v>
      </c>
      <c r="B6" t="s">
        <v>57</v>
      </c>
      <c r="C6" t="s">
        <v>252</v>
      </c>
      <c r="D6" t="s">
        <v>253</v>
      </c>
      <c r="E6" t="s">
        <v>254</v>
      </c>
      <c r="F6" t="s">
        <v>59</v>
      </c>
    </row>
    <row r="7" spans="1:8" x14ac:dyDescent="0.35">
      <c r="A7" t="s">
        <v>272</v>
      </c>
      <c r="B7" s="6">
        <v>0.2</v>
      </c>
      <c r="C7">
        <v>5</v>
      </c>
      <c r="D7" s="4">
        <v>5</v>
      </c>
      <c r="E7">
        <f t="shared" ref="E7:E24" si="0">D7*C7</f>
        <v>25</v>
      </c>
      <c r="F7">
        <f>E7*B7</f>
        <v>5</v>
      </c>
      <c r="H7" t="s">
        <v>282</v>
      </c>
    </row>
    <row r="8" spans="1:8" x14ac:dyDescent="0.35">
      <c r="A8" t="s">
        <v>255</v>
      </c>
      <c r="B8" s="6">
        <v>0.1</v>
      </c>
      <c r="C8">
        <v>25</v>
      </c>
      <c r="D8" s="4">
        <v>0</v>
      </c>
      <c r="E8">
        <v>0</v>
      </c>
      <c r="F8">
        <f t="shared" ref="F8:F24" si="1">B8*E8</f>
        <v>0</v>
      </c>
    </row>
    <row r="9" spans="1:8" x14ac:dyDescent="0.35">
      <c r="A9" t="s">
        <v>255</v>
      </c>
      <c r="B9" s="6">
        <v>0.25</v>
      </c>
      <c r="C9">
        <v>25</v>
      </c>
      <c r="D9" s="4">
        <v>0</v>
      </c>
      <c r="E9">
        <f t="shared" si="0"/>
        <v>0</v>
      </c>
      <c r="F9">
        <f t="shared" si="1"/>
        <v>0</v>
      </c>
    </row>
    <row r="10" spans="1:8" x14ac:dyDescent="0.35">
      <c r="A10" t="s">
        <v>256</v>
      </c>
      <c r="B10" s="6">
        <v>0.15</v>
      </c>
      <c r="C10">
        <v>25</v>
      </c>
      <c r="D10" s="4">
        <v>0</v>
      </c>
      <c r="E10">
        <f t="shared" si="0"/>
        <v>0</v>
      </c>
      <c r="F10">
        <f t="shared" si="1"/>
        <v>0</v>
      </c>
      <c r="H10" t="s">
        <v>246</v>
      </c>
    </row>
    <row r="11" spans="1:8" x14ac:dyDescent="0.35">
      <c r="A11" t="s">
        <v>257</v>
      </c>
      <c r="B11" s="6">
        <v>0.15</v>
      </c>
      <c r="C11">
        <v>1</v>
      </c>
      <c r="D11" s="4">
        <v>0</v>
      </c>
      <c r="E11">
        <f t="shared" si="0"/>
        <v>0</v>
      </c>
      <c r="F11">
        <f t="shared" si="1"/>
        <v>0</v>
      </c>
    </row>
    <row r="12" spans="1:8" x14ac:dyDescent="0.35">
      <c r="A12" t="s">
        <v>258</v>
      </c>
      <c r="B12" s="6">
        <v>0.1</v>
      </c>
      <c r="C12">
        <v>5</v>
      </c>
      <c r="D12" s="4">
        <v>0</v>
      </c>
      <c r="E12">
        <f t="shared" si="0"/>
        <v>0</v>
      </c>
      <c r="F12">
        <f t="shared" si="1"/>
        <v>0</v>
      </c>
    </row>
    <row r="13" spans="1:8" x14ac:dyDescent="0.35">
      <c r="A13" t="s">
        <v>259</v>
      </c>
      <c r="B13" s="8">
        <v>4.3999999999999997E-2</v>
      </c>
      <c r="C13">
        <v>25</v>
      </c>
      <c r="D13" s="4">
        <v>0</v>
      </c>
      <c r="E13">
        <f t="shared" si="0"/>
        <v>0</v>
      </c>
      <c r="F13">
        <f t="shared" si="1"/>
        <v>0</v>
      </c>
    </row>
    <row r="14" spans="1:8" x14ac:dyDescent="0.35">
      <c r="A14" t="s">
        <v>260</v>
      </c>
      <c r="B14" s="8">
        <v>4.3999999999999997E-2</v>
      </c>
      <c r="C14">
        <v>25</v>
      </c>
      <c r="D14" s="4">
        <v>0</v>
      </c>
      <c r="E14">
        <f t="shared" si="0"/>
        <v>0</v>
      </c>
      <c r="F14">
        <f t="shared" si="1"/>
        <v>0</v>
      </c>
    </row>
    <row r="15" spans="1:8" x14ac:dyDescent="0.35">
      <c r="A15" t="s">
        <v>261</v>
      </c>
      <c r="B15" s="6">
        <v>0.05</v>
      </c>
      <c r="C15">
        <v>25</v>
      </c>
      <c r="D15" s="4">
        <v>0</v>
      </c>
      <c r="E15">
        <f t="shared" si="0"/>
        <v>0</v>
      </c>
      <c r="F15">
        <f t="shared" si="1"/>
        <v>0</v>
      </c>
    </row>
    <row r="16" spans="1:8" x14ac:dyDescent="0.35">
      <c r="A16" t="s">
        <v>262</v>
      </c>
      <c r="B16" s="6">
        <v>0.1</v>
      </c>
      <c r="C16">
        <v>2</v>
      </c>
      <c r="D16" s="4">
        <v>0</v>
      </c>
      <c r="E16">
        <f t="shared" si="0"/>
        <v>0</v>
      </c>
      <c r="F16">
        <f t="shared" si="1"/>
        <v>0</v>
      </c>
    </row>
    <row r="17" spans="1:8" x14ac:dyDescent="0.35">
      <c r="A17" t="s">
        <v>263</v>
      </c>
      <c r="B17" s="6">
        <v>0.1</v>
      </c>
      <c r="C17">
        <v>1</v>
      </c>
      <c r="D17" s="4">
        <v>0</v>
      </c>
      <c r="E17">
        <f t="shared" si="0"/>
        <v>0</v>
      </c>
      <c r="F17">
        <f t="shared" si="1"/>
        <v>0</v>
      </c>
    </row>
    <row r="18" spans="1:8" x14ac:dyDescent="0.35">
      <c r="A18" t="s">
        <v>264</v>
      </c>
      <c r="B18" s="6">
        <v>0.05</v>
      </c>
      <c r="C18">
        <v>25</v>
      </c>
      <c r="D18" s="4">
        <v>0</v>
      </c>
      <c r="E18">
        <f t="shared" si="0"/>
        <v>0</v>
      </c>
      <c r="F18">
        <f t="shared" si="1"/>
        <v>0</v>
      </c>
    </row>
    <row r="19" spans="1:8" x14ac:dyDescent="0.35">
      <c r="A19" t="s">
        <v>265</v>
      </c>
      <c r="B19" s="6">
        <v>0.3</v>
      </c>
      <c r="C19">
        <v>25</v>
      </c>
      <c r="D19" s="4">
        <v>0</v>
      </c>
      <c r="E19">
        <f t="shared" si="0"/>
        <v>0</v>
      </c>
      <c r="F19">
        <f t="shared" si="1"/>
        <v>0</v>
      </c>
    </row>
    <row r="20" spans="1:8" x14ac:dyDescent="0.35">
      <c r="A20" t="s">
        <v>266</v>
      </c>
      <c r="B20" s="6">
        <v>0.2</v>
      </c>
      <c r="C20">
        <v>25</v>
      </c>
      <c r="D20" s="4">
        <v>0</v>
      </c>
      <c r="E20">
        <f t="shared" si="0"/>
        <v>0</v>
      </c>
      <c r="F20">
        <f t="shared" si="1"/>
        <v>0</v>
      </c>
    </row>
    <row r="21" spans="1:8" x14ac:dyDescent="0.35">
      <c r="A21" t="s">
        <v>267</v>
      </c>
      <c r="B21" s="6">
        <v>0.1</v>
      </c>
      <c r="C21">
        <v>1</v>
      </c>
      <c r="D21" s="4">
        <v>0</v>
      </c>
      <c r="E21">
        <f t="shared" si="0"/>
        <v>0</v>
      </c>
      <c r="F21">
        <f t="shared" si="1"/>
        <v>0</v>
      </c>
    </row>
    <row r="22" spans="1:8" x14ac:dyDescent="0.35">
      <c r="A22" t="s">
        <v>268</v>
      </c>
      <c r="B22" s="6">
        <v>0.15</v>
      </c>
      <c r="C22">
        <v>2</v>
      </c>
      <c r="D22" s="4">
        <v>0</v>
      </c>
      <c r="E22">
        <f t="shared" si="0"/>
        <v>0</v>
      </c>
      <c r="F22">
        <f t="shared" si="1"/>
        <v>0</v>
      </c>
    </row>
    <row r="23" spans="1:8" x14ac:dyDescent="0.35">
      <c r="A23" t="s">
        <v>269</v>
      </c>
      <c r="B23" s="6">
        <v>0.25</v>
      </c>
      <c r="C23">
        <v>25</v>
      </c>
      <c r="D23" s="4">
        <v>0</v>
      </c>
      <c r="E23">
        <f t="shared" si="0"/>
        <v>0</v>
      </c>
      <c r="F23">
        <f t="shared" si="1"/>
        <v>0</v>
      </c>
    </row>
    <row r="24" spans="1:8" x14ac:dyDescent="0.35">
      <c r="A24" t="s">
        <v>270</v>
      </c>
      <c r="B24" s="6">
        <v>0.05</v>
      </c>
      <c r="C24">
        <v>2</v>
      </c>
      <c r="D24" s="4">
        <v>0</v>
      </c>
      <c r="E24">
        <f t="shared" si="0"/>
        <v>0</v>
      </c>
      <c r="F24">
        <f t="shared" si="1"/>
        <v>0</v>
      </c>
    </row>
    <row r="25" spans="1:8" x14ac:dyDescent="0.35">
      <c r="A25" t="s">
        <v>275</v>
      </c>
      <c r="B25" s="6">
        <v>0</v>
      </c>
      <c r="C25">
        <v>0</v>
      </c>
      <c r="D25" s="4">
        <v>0</v>
      </c>
      <c r="E25">
        <f t="shared" ref="E25:E30" si="2">D25*C25</f>
        <v>0</v>
      </c>
      <c r="F25">
        <f t="shared" ref="F25:F30" si="3">B25*E25</f>
        <v>0</v>
      </c>
      <c r="H25" t="s">
        <v>274</v>
      </c>
    </row>
    <row r="26" spans="1:8" x14ac:dyDescent="0.35">
      <c r="A26" t="s">
        <v>275</v>
      </c>
      <c r="B26" s="6">
        <v>0</v>
      </c>
      <c r="C26">
        <v>0</v>
      </c>
      <c r="D26" s="4">
        <v>0</v>
      </c>
      <c r="E26">
        <f t="shared" si="2"/>
        <v>0</v>
      </c>
      <c r="F26">
        <f t="shared" si="3"/>
        <v>0</v>
      </c>
      <c r="H26" t="s">
        <v>81</v>
      </c>
    </row>
    <row r="27" spans="1:8" x14ac:dyDescent="0.35">
      <c r="A27" t="s">
        <v>275</v>
      </c>
      <c r="B27" s="6">
        <v>0</v>
      </c>
      <c r="C27">
        <v>0</v>
      </c>
      <c r="D27" s="4">
        <v>0</v>
      </c>
      <c r="E27">
        <f t="shared" si="2"/>
        <v>0</v>
      </c>
      <c r="F27">
        <f t="shared" si="3"/>
        <v>0</v>
      </c>
      <c r="H27" t="s">
        <v>271</v>
      </c>
    </row>
    <row r="28" spans="1:8" x14ac:dyDescent="0.35">
      <c r="A28" t="s">
        <v>275</v>
      </c>
      <c r="B28" s="6">
        <v>0</v>
      </c>
      <c r="C28">
        <v>0</v>
      </c>
      <c r="D28" s="4">
        <v>0</v>
      </c>
      <c r="E28">
        <f t="shared" si="2"/>
        <v>0</v>
      </c>
      <c r="F28">
        <f t="shared" si="3"/>
        <v>0</v>
      </c>
      <c r="H28" t="s">
        <v>83</v>
      </c>
    </row>
    <row r="29" spans="1:8" x14ac:dyDescent="0.35">
      <c r="A29" t="s">
        <v>275</v>
      </c>
      <c r="B29" s="6">
        <v>0</v>
      </c>
      <c r="C29">
        <v>0</v>
      </c>
      <c r="D29" s="4">
        <v>0</v>
      </c>
      <c r="E29">
        <f t="shared" si="2"/>
        <v>0</v>
      </c>
      <c r="F29">
        <f t="shared" si="3"/>
        <v>0</v>
      </c>
    </row>
    <row r="30" spans="1:8" x14ac:dyDescent="0.35">
      <c r="A30" t="s">
        <v>275</v>
      </c>
      <c r="B30" s="6">
        <v>0</v>
      </c>
      <c r="C30">
        <v>0</v>
      </c>
      <c r="D30" s="4">
        <v>0</v>
      </c>
      <c r="E30">
        <f t="shared" si="2"/>
        <v>0</v>
      </c>
      <c r="F30">
        <f t="shared" si="3"/>
        <v>0</v>
      </c>
    </row>
    <row r="31" spans="1:8" x14ac:dyDescent="0.35">
      <c r="E31" s="1" t="s">
        <v>54</v>
      </c>
      <c r="F31" s="1">
        <f>SUM(F7:F30)</f>
        <v>5</v>
      </c>
    </row>
    <row r="35" spans="1:1" x14ac:dyDescent="0.35">
      <c r="A35" s="16" t="s">
        <v>143</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topLeftCell="A13" workbookViewId="0">
      <selection activeCell="D39" sqref="D39"/>
    </sheetView>
  </sheetViews>
  <sheetFormatPr defaultRowHeight="14.5" x14ac:dyDescent="0.35"/>
  <cols>
    <col min="1" max="1" width="26.453125" customWidth="1"/>
    <col min="3" max="3" width="17" customWidth="1"/>
    <col min="4" max="4" width="22.81640625" customWidth="1"/>
    <col min="5" max="5" width="22.26953125" customWidth="1"/>
    <col min="8" max="8" width="17.54296875" customWidth="1"/>
  </cols>
  <sheetData>
    <row r="1" spans="1:8" s="1" customFormat="1" x14ac:dyDescent="0.35">
      <c r="A1" s="1" t="s">
        <v>55</v>
      </c>
      <c r="D1" s="5" t="s">
        <v>3</v>
      </c>
      <c r="E1" s="9">
        <f>'Farm data'!G1</f>
        <v>2016</v>
      </c>
      <c r="G1" s="5" t="s">
        <v>2</v>
      </c>
      <c r="H1" s="14" t="str">
        <f>'Farm data'!I1</f>
        <v>Jan-Dec</v>
      </c>
    </row>
    <row r="3" spans="1:8" x14ac:dyDescent="0.35">
      <c r="A3" s="1" t="s">
        <v>26</v>
      </c>
      <c r="B3" s="4" t="str">
        <f>'Farm data'!B1</f>
        <v>Unit 1</v>
      </c>
      <c r="D3" s="4"/>
      <c r="E3" t="s">
        <v>56</v>
      </c>
    </row>
    <row r="4" spans="1:8" x14ac:dyDescent="0.35">
      <c r="D4" s="1"/>
    </row>
    <row r="5" spans="1:8" x14ac:dyDescent="0.35">
      <c r="A5" s="1" t="s">
        <v>30</v>
      </c>
      <c r="B5" t="s">
        <v>57</v>
      </c>
      <c r="C5" t="s">
        <v>58</v>
      </c>
      <c r="D5" s="4" t="s">
        <v>150</v>
      </c>
      <c r="E5" t="s">
        <v>247</v>
      </c>
      <c r="F5" t="s">
        <v>59</v>
      </c>
    </row>
    <row r="6" spans="1:8" x14ac:dyDescent="0.35">
      <c r="A6" t="s">
        <v>78</v>
      </c>
      <c r="B6" s="6">
        <v>0.625</v>
      </c>
      <c r="C6">
        <v>0.04</v>
      </c>
      <c r="D6" s="4">
        <v>5</v>
      </c>
      <c r="E6">
        <f t="shared" ref="E6:E24" si="0">D6*C6</f>
        <v>0.2</v>
      </c>
      <c r="F6">
        <f t="shared" ref="F6:F24" si="1">E6*B6</f>
        <v>0.125</v>
      </c>
      <c r="H6" t="s">
        <v>219</v>
      </c>
    </row>
    <row r="7" spans="1:8" x14ac:dyDescent="0.35">
      <c r="A7" t="s">
        <v>60</v>
      </c>
      <c r="B7" s="6">
        <v>0.5</v>
      </c>
      <c r="C7">
        <v>2.5</v>
      </c>
      <c r="D7" s="4">
        <v>0</v>
      </c>
      <c r="E7">
        <f t="shared" si="0"/>
        <v>0</v>
      </c>
      <c r="F7">
        <f t="shared" si="1"/>
        <v>0</v>
      </c>
    </row>
    <row r="8" spans="1:8" x14ac:dyDescent="0.35">
      <c r="A8" t="s">
        <v>61</v>
      </c>
      <c r="B8" s="6">
        <v>0.5</v>
      </c>
      <c r="C8">
        <v>0.15</v>
      </c>
      <c r="D8" s="4">
        <v>0</v>
      </c>
      <c r="E8">
        <f t="shared" si="0"/>
        <v>0</v>
      </c>
      <c r="F8">
        <f t="shared" si="1"/>
        <v>0</v>
      </c>
    </row>
    <row r="9" spans="1:8" x14ac:dyDescent="0.35">
      <c r="A9" t="s">
        <v>62</v>
      </c>
      <c r="B9" s="7">
        <v>0.22700000000000001</v>
      </c>
      <c r="C9">
        <v>0.05</v>
      </c>
      <c r="D9" s="4">
        <v>0</v>
      </c>
      <c r="E9">
        <f t="shared" si="0"/>
        <v>0</v>
      </c>
      <c r="F9" s="2">
        <f t="shared" si="1"/>
        <v>0</v>
      </c>
    </row>
    <row r="10" spans="1:8" x14ac:dyDescent="0.35">
      <c r="A10" t="s">
        <v>63</v>
      </c>
      <c r="B10" s="7">
        <v>0.5</v>
      </c>
      <c r="C10">
        <v>0.2</v>
      </c>
      <c r="D10" s="4">
        <v>0</v>
      </c>
      <c r="E10">
        <f t="shared" si="0"/>
        <v>0</v>
      </c>
      <c r="F10" s="2">
        <f t="shared" si="1"/>
        <v>0</v>
      </c>
    </row>
    <row r="11" spans="1:8" x14ac:dyDescent="0.35">
      <c r="A11" t="s">
        <v>64</v>
      </c>
      <c r="B11" s="7">
        <v>8.3000000000000004E-2</v>
      </c>
      <c r="C11">
        <v>1</v>
      </c>
      <c r="D11" s="4">
        <v>0</v>
      </c>
      <c r="E11">
        <f t="shared" si="0"/>
        <v>0</v>
      </c>
      <c r="F11" s="2">
        <f t="shared" si="1"/>
        <v>0</v>
      </c>
    </row>
    <row r="12" spans="1:8" x14ac:dyDescent="0.35">
      <c r="A12" t="s">
        <v>65</v>
      </c>
      <c r="B12" s="8">
        <v>6.7000000000000004E-2</v>
      </c>
      <c r="C12">
        <v>1</v>
      </c>
      <c r="D12" s="4">
        <v>0</v>
      </c>
      <c r="E12">
        <f t="shared" si="0"/>
        <v>0</v>
      </c>
      <c r="F12">
        <f t="shared" si="1"/>
        <v>0</v>
      </c>
    </row>
    <row r="13" spans="1:8" x14ac:dyDescent="0.35">
      <c r="A13" t="s">
        <v>66</v>
      </c>
      <c r="B13" s="8">
        <v>0.125</v>
      </c>
      <c r="C13">
        <v>1</v>
      </c>
      <c r="D13" s="4">
        <v>0</v>
      </c>
      <c r="E13">
        <f t="shared" si="0"/>
        <v>0</v>
      </c>
      <c r="F13">
        <f t="shared" si="1"/>
        <v>0</v>
      </c>
    </row>
    <row r="14" spans="1:8" x14ac:dyDescent="0.35">
      <c r="A14" t="s">
        <v>67</v>
      </c>
      <c r="B14" s="6">
        <v>0.1</v>
      </c>
      <c r="C14">
        <v>1</v>
      </c>
      <c r="D14" s="4">
        <v>0</v>
      </c>
      <c r="E14">
        <f t="shared" si="0"/>
        <v>0</v>
      </c>
      <c r="F14">
        <f t="shared" si="1"/>
        <v>0</v>
      </c>
    </row>
    <row r="15" spans="1:8" x14ac:dyDescent="0.35">
      <c r="A15" t="s">
        <v>68</v>
      </c>
      <c r="B15" s="6">
        <v>0.4</v>
      </c>
      <c r="C15">
        <v>0.15</v>
      </c>
      <c r="D15" s="4">
        <v>0</v>
      </c>
      <c r="E15">
        <f t="shared" si="0"/>
        <v>0</v>
      </c>
      <c r="F15">
        <f t="shared" si="1"/>
        <v>0</v>
      </c>
    </row>
    <row r="16" spans="1:8" x14ac:dyDescent="0.35">
      <c r="A16" t="s">
        <v>69</v>
      </c>
      <c r="B16" s="6">
        <v>0.67</v>
      </c>
      <c r="C16">
        <v>0.15</v>
      </c>
      <c r="D16" s="4">
        <v>0</v>
      </c>
      <c r="E16">
        <f t="shared" si="0"/>
        <v>0</v>
      </c>
      <c r="F16" s="2">
        <f t="shared" si="1"/>
        <v>0</v>
      </c>
    </row>
    <row r="17" spans="1:8" x14ac:dyDescent="0.35">
      <c r="A17" t="s">
        <v>70</v>
      </c>
      <c r="B17" s="6">
        <v>2.3E-2</v>
      </c>
      <c r="C17">
        <v>2.17</v>
      </c>
      <c r="D17" s="4">
        <v>0</v>
      </c>
      <c r="E17">
        <f t="shared" si="0"/>
        <v>0</v>
      </c>
      <c r="F17" s="2">
        <v>0</v>
      </c>
    </row>
    <row r="18" spans="1:8" x14ac:dyDescent="0.35">
      <c r="A18" t="s">
        <v>71</v>
      </c>
      <c r="B18" s="6">
        <v>0.69699999999999995</v>
      </c>
      <c r="C18">
        <v>1</v>
      </c>
      <c r="D18" s="4">
        <v>0</v>
      </c>
      <c r="E18">
        <f t="shared" si="0"/>
        <v>0</v>
      </c>
      <c r="F18" s="2">
        <f t="shared" ref="F18:F19" si="2">E18*B18</f>
        <v>0</v>
      </c>
    </row>
    <row r="19" spans="1:8" x14ac:dyDescent="0.35">
      <c r="A19" t="s">
        <v>71</v>
      </c>
      <c r="B19" s="6">
        <v>0.69699999999999995</v>
      </c>
      <c r="C19">
        <v>0.5</v>
      </c>
      <c r="D19" s="4">
        <v>0</v>
      </c>
      <c r="E19">
        <f t="shared" si="0"/>
        <v>0</v>
      </c>
      <c r="F19" s="2">
        <f t="shared" si="2"/>
        <v>0</v>
      </c>
    </row>
    <row r="20" spans="1:8" x14ac:dyDescent="0.35">
      <c r="A20" t="s">
        <v>72</v>
      </c>
      <c r="B20" s="6">
        <v>0.9</v>
      </c>
      <c r="C20">
        <v>0.11</v>
      </c>
      <c r="D20" s="4">
        <v>0</v>
      </c>
      <c r="E20">
        <f t="shared" si="0"/>
        <v>0</v>
      </c>
      <c r="F20">
        <f t="shared" si="1"/>
        <v>0</v>
      </c>
    </row>
    <row r="21" spans="1:8" x14ac:dyDescent="0.35">
      <c r="A21" t="s">
        <v>73</v>
      </c>
      <c r="B21" s="6">
        <v>0.5</v>
      </c>
      <c r="C21">
        <v>1</v>
      </c>
      <c r="D21" s="4">
        <v>0</v>
      </c>
      <c r="E21">
        <f t="shared" si="0"/>
        <v>0</v>
      </c>
      <c r="F21">
        <f t="shared" si="1"/>
        <v>0</v>
      </c>
    </row>
    <row r="22" spans="1:8" x14ac:dyDescent="0.35">
      <c r="A22" t="s">
        <v>74</v>
      </c>
      <c r="B22" s="6">
        <v>0.5</v>
      </c>
      <c r="C22">
        <v>1</v>
      </c>
      <c r="D22" s="4">
        <v>0</v>
      </c>
      <c r="E22">
        <f t="shared" si="0"/>
        <v>0</v>
      </c>
      <c r="F22">
        <f t="shared" si="1"/>
        <v>0</v>
      </c>
    </row>
    <row r="23" spans="1:8" x14ac:dyDescent="0.35">
      <c r="A23" t="s">
        <v>74</v>
      </c>
      <c r="B23" s="6">
        <v>0.5</v>
      </c>
      <c r="C23">
        <v>0.5</v>
      </c>
      <c r="D23" s="4">
        <v>0</v>
      </c>
      <c r="E23">
        <f t="shared" si="0"/>
        <v>0</v>
      </c>
      <c r="F23">
        <f t="shared" si="1"/>
        <v>0</v>
      </c>
    </row>
    <row r="24" spans="1:8" x14ac:dyDescent="0.35">
      <c r="A24" t="s">
        <v>297</v>
      </c>
      <c r="B24" s="6">
        <v>0.625</v>
      </c>
      <c r="C24">
        <v>0.5</v>
      </c>
      <c r="D24" s="4">
        <v>0</v>
      </c>
      <c r="E24">
        <f t="shared" si="0"/>
        <v>0</v>
      </c>
      <c r="F24">
        <f t="shared" si="1"/>
        <v>0</v>
      </c>
    </row>
    <row r="25" spans="1:8" x14ac:dyDescent="0.35">
      <c r="A25" t="s">
        <v>75</v>
      </c>
      <c r="B25" s="6">
        <v>0.8</v>
      </c>
      <c r="C25">
        <v>2</v>
      </c>
      <c r="D25" s="4">
        <v>0</v>
      </c>
      <c r="E25">
        <f>D25*C25</f>
        <v>0</v>
      </c>
      <c r="F25">
        <f>E25*B25</f>
        <v>0</v>
      </c>
    </row>
    <row r="26" spans="1:8" x14ac:dyDescent="0.35">
      <c r="A26" t="s">
        <v>76</v>
      </c>
      <c r="B26" s="6">
        <v>0.125</v>
      </c>
      <c r="C26">
        <v>1</v>
      </c>
      <c r="D26" s="4">
        <v>0</v>
      </c>
      <c r="E26">
        <f>D26*C26</f>
        <v>0</v>
      </c>
      <c r="F26">
        <f>E26*B26</f>
        <v>0</v>
      </c>
    </row>
    <row r="27" spans="1:8" x14ac:dyDescent="0.35">
      <c r="A27" t="s">
        <v>77</v>
      </c>
      <c r="B27" s="6">
        <v>1</v>
      </c>
      <c r="C27">
        <v>0.1</v>
      </c>
      <c r="D27" s="4">
        <v>0</v>
      </c>
      <c r="E27">
        <f>D27*C27</f>
        <v>0</v>
      </c>
      <c r="F27">
        <f>E27*B27</f>
        <v>0</v>
      </c>
    </row>
    <row r="28" spans="1:8" x14ac:dyDescent="0.35">
      <c r="A28" t="s">
        <v>79</v>
      </c>
      <c r="B28" s="6">
        <v>0</v>
      </c>
      <c r="C28">
        <v>0</v>
      </c>
      <c r="D28" s="4">
        <v>0</v>
      </c>
      <c r="E28">
        <f t="shared" ref="E28:E31" si="3">D28*C28</f>
        <v>0</v>
      </c>
      <c r="F28">
        <f t="shared" ref="F28:F31" si="4">E28*B28</f>
        <v>0</v>
      </c>
      <c r="H28" t="s">
        <v>80</v>
      </c>
    </row>
    <row r="29" spans="1:8" x14ac:dyDescent="0.35">
      <c r="A29" t="s">
        <v>79</v>
      </c>
      <c r="B29" s="6">
        <v>0</v>
      </c>
      <c r="C29">
        <v>0</v>
      </c>
      <c r="D29" s="4">
        <v>0</v>
      </c>
      <c r="E29">
        <f t="shared" si="3"/>
        <v>0</v>
      </c>
      <c r="F29">
        <f t="shared" si="4"/>
        <v>0</v>
      </c>
      <c r="H29" t="s">
        <v>81</v>
      </c>
    </row>
    <row r="30" spans="1:8" x14ac:dyDescent="0.35">
      <c r="A30" t="s">
        <v>79</v>
      </c>
      <c r="B30" s="6">
        <v>0</v>
      </c>
      <c r="C30">
        <v>0</v>
      </c>
      <c r="D30" s="4">
        <v>0</v>
      </c>
      <c r="E30">
        <f t="shared" si="3"/>
        <v>0</v>
      </c>
      <c r="F30">
        <f t="shared" si="4"/>
        <v>0</v>
      </c>
      <c r="H30" t="s">
        <v>82</v>
      </c>
    </row>
    <row r="31" spans="1:8" x14ac:dyDescent="0.35">
      <c r="A31" t="s">
        <v>79</v>
      </c>
      <c r="B31" s="6">
        <v>0</v>
      </c>
      <c r="C31">
        <v>0</v>
      </c>
      <c r="D31" s="4">
        <v>0</v>
      </c>
      <c r="E31">
        <f t="shared" si="3"/>
        <v>0</v>
      </c>
      <c r="F31">
        <f t="shared" si="4"/>
        <v>0</v>
      </c>
      <c r="H31" t="s">
        <v>83</v>
      </c>
    </row>
    <row r="33" spans="1:6" x14ac:dyDescent="0.35">
      <c r="E33" s="5" t="s">
        <v>54</v>
      </c>
      <c r="F33" s="1">
        <f>SUM(F6:F32)</f>
        <v>0.125</v>
      </c>
    </row>
    <row r="35" spans="1:6" x14ac:dyDescent="0.35">
      <c r="E35" s="26" t="s">
        <v>214</v>
      </c>
      <c r="F35" s="2">
        <f>F11+F12+F24</f>
        <v>0</v>
      </c>
    </row>
    <row r="36" spans="1:6" x14ac:dyDescent="0.35">
      <c r="A36" s="16" t="s">
        <v>143</v>
      </c>
    </row>
  </sheetData>
  <printOptions gridLines="1"/>
  <pageMargins left="0.70866141732283472" right="0.70866141732283472" top="0.74803149606299213" bottom="0.74803149606299213" header="0.31496062992125984" footer="0.31496062992125984"/>
  <pageSetup paperSize="9" scale="8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topLeftCell="A37" workbookViewId="0">
      <selection activeCell="E63" sqref="E63"/>
    </sheetView>
  </sheetViews>
  <sheetFormatPr defaultRowHeight="14.5" x14ac:dyDescent="0.35"/>
  <cols>
    <col min="1" max="1" width="25.26953125" customWidth="1"/>
    <col min="2" max="2" width="9.7265625" customWidth="1"/>
    <col min="3" max="3" width="13.1796875" customWidth="1"/>
    <col min="4" max="4" width="27" customWidth="1"/>
    <col min="5" max="5" width="16.54296875" customWidth="1"/>
    <col min="6" max="6" width="11.1796875" customWidth="1"/>
    <col min="7" max="7" width="13.26953125" customWidth="1"/>
  </cols>
  <sheetData>
    <row r="1" spans="1:8" s="1" customFormat="1" x14ac:dyDescent="0.35">
      <c r="A1" s="1" t="s">
        <v>84</v>
      </c>
      <c r="D1" s="5" t="s">
        <v>3</v>
      </c>
      <c r="E1" s="9">
        <f>'Farm data'!G1</f>
        <v>2016</v>
      </c>
      <c r="F1" s="5" t="s">
        <v>2</v>
      </c>
      <c r="G1" s="14" t="str">
        <f>'Farm data'!I1</f>
        <v>Jan-Dec</v>
      </c>
    </row>
    <row r="3" spans="1:8" x14ac:dyDescent="0.35">
      <c r="A3" s="1" t="s">
        <v>26</v>
      </c>
      <c r="B3" s="4" t="str">
        <f>'Farm data'!B1</f>
        <v>Unit 1</v>
      </c>
      <c r="D3" s="4"/>
      <c r="E3" t="s">
        <v>56</v>
      </c>
    </row>
    <row r="5" spans="1:8" x14ac:dyDescent="0.35">
      <c r="D5" s="1"/>
    </row>
    <row r="6" spans="1:8" x14ac:dyDescent="0.35">
      <c r="A6" t="s">
        <v>30</v>
      </c>
      <c r="B6" t="s">
        <v>57</v>
      </c>
      <c r="C6" t="s">
        <v>85</v>
      </c>
      <c r="D6" s="10" t="s">
        <v>151</v>
      </c>
      <c r="E6" t="s">
        <v>86</v>
      </c>
      <c r="F6" t="s">
        <v>59</v>
      </c>
    </row>
    <row r="7" spans="1:8" x14ac:dyDescent="0.35">
      <c r="A7" t="s">
        <v>125</v>
      </c>
      <c r="B7" s="6">
        <v>0.2</v>
      </c>
      <c r="C7">
        <v>100</v>
      </c>
      <c r="D7" s="4">
        <v>5</v>
      </c>
      <c r="E7">
        <v>20</v>
      </c>
      <c r="F7" s="11">
        <f>D7*E7/1000</f>
        <v>0.1</v>
      </c>
      <c r="H7" t="s">
        <v>218</v>
      </c>
    </row>
    <row r="8" spans="1:8" x14ac:dyDescent="0.35">
      <c r="A8" t="s">
        <v>87</v>
      </c>
      <c r="B8" s="6">
        <v>0.1</v>
      </c>
      <c r="C8">
        <v>100</v>
      </c>
      <c r="D8" s="4">
        <v>0</v>
      </c>
      <c r="E8">
        <f t="shared" ref="E8:E30" si="0">C8*B8</f>
        <v>10</v>
      </c>
      <c r="F8" s="11">
        <f t="shared" ref="F8:F54" si="1">D8*E8/1000</f>
        <v>0</v>
      </c>
    </row>
    <row r="9" spans="1:8" x14ac:dyDescent="0.35">
      <c r="A9" t="s">
        <v>88</v>
      </c>
      <c r="B9" s="6">
        <v>0.05</v>
      </c>
      <c r="C9">
        <v>250</v>
      </c>
      <c r="D9" s="4">
        <v>0</v>
      </c>
      <c r="E9">
        <f t="shared" si="0"/>
        <v>12.5</v>
      </c>
      <c r="F9" s="11">
        <f t="shared" si="1"/>
        <v>0</v>
      </c>
    </row>
    <row r="10" spans="1:8" x14ac:dyDescent="0.35">
      <c r="A10" t="s">
        <v>89</v>
      </c>
      <c r="B10" s="8">
        <v>5.0000000000000001E-3</v>
      </c>
      <c r="C10">
        <v>100</v>
      </c>
      <c r="D10" s="4">
        <v>0</v>
      </c>
      <c r="E10">
        <f t="shared" si="0"/>
        <v>0.5</v>
      </c>
      <c r="F10" s="11">
        <f t="shared" si="1"/>
        <v>0</v>
      </c>
    </row>
    <row r="11" spans="1:8" x14ac:dyDescent="0.35">
      <c r="A11" t="s">
        <v>237</v>
      </c>
      <c r="B11" s="6">
        <v>0.05</v>
      </c>
      <c r="C11">
        <v>100</v>
      </c>
      <c r="D11" s="4">
        <v>0</v>
      </c>
      <c r="E11">
        <f>C11*B11</f>
        <v>5</v>
      </c>
      <c r="F11" s="11">
        <f t="shared" si="1"/>
        <v>0</v>
      </c>
    </row>
    <row r="12" spans="1:8" x14ac:dyDescent="0.35">
      <c r="A12" t="s">
        <v>238</v>
      </c>
      <c r="B12" s="6">
        <v>0.1</v>
      </c>
      <c r="C12">
        <v>100</v>
      </c>
      <c r="D12" s="4">
        <v>0</v>
      </c>
      <c r="E12">
        <f t="shared" si="0"/>
        <v>10</v>
      </c>
      <c r="F12" s="11">
        <f t="shared" si="1"/>
        <v>0</v>
      </c>
    </row>
    <row r="13" spans="1:8" x14ac:dyDescent="0.35">
      <c r="A13" t="s">
        <v>90</v>
      </c>
      <c r="B13" s="6">
        <v>0.15</v>
      </c>
      <c r="C13">
        <v>100</v>
      </c>
      <c r="D13" s="4">
        <v>0</v>
      </c>
      <c r="E13">
        <f t="shared" si="0"/>
        <v>15</v>
      </c>
      <c r="F13" s="11">
        <f t="shared" si="1"/>
        <v>0</v>
      </c>
    </row>
    <row r="14" spans="1:8" x14ac:dyDescent="0.35">
      <c r="A14" t="s">
        <v>91</v>
      </c>
      <c r="B14" s="6">
        <v>0.15</v>
      </c>
      <c r="C14">
        <v>100</v>
      </c>
      <c r="D14" s="4">
        <v>0</v>
      </c>
      <c r="E14">
        <f t="shared" si="0"/>
        <v>15</v>
      </c>
      <c r="F14" s="11">
        <f t="shared" si="1"/>
        <v>0</v>
      </c>
    </row>
    <row r="15" spans="1:8" x14ac:dyDescent="0.35">
      <c r="A15" t="s">
        <v>92</v>
      </c>
      <c r="B15" s="8">
        <v>0.17499999999999999</v>
      </c>
      <c r="C15">
        <v>250</v>
      </c>
      <c r="D15" s="4">
        <v>0</v>
      </c>
      <c r="E15">
        <f t="shared" si="0"/>
        <v>43.75</v>
      </c>
      <c r="F15" s="11">
        <f t="shared" si="1"/>
        <v>0</v>
      </c>
    </row>
    <row r="16" spans="1:8" x14ac:dyDescent="0.35">
      <c r="A16" t="s">
        <v>93</v>
      </c>
      <c r="B16" s="6">
        <v>0.05</v>
      </c>
      <c r="C16">
        <v>1000</v>
      </c>
      <c r="D16" s="4">
        <v>0</v>
      </c>
      <c r="E16">
        <f t="shared" si="0"/>
        <v>50</v>
      </c>
      <c r="F16" s="11">
        <f t="shared" si="1"/>
        <v>0</v>
      </c>
    </row>
    <row r="17" spans="1:6" x14ac:dyDescent="0.35">
      <c r="A17" t="s">
        <v>93</v>
      </c>
      <c r="B17" s="6">
        <v>0.05</v>
      </c>
      <c r="C17">
        <v>250</v>
      </c>
      <c r="D17" s="4">
        <v>0</v>
      </c>
      <c r="E17">
        <f t="shared" si="0"/>
        <v>12.5</v>
      </c>
      <c r="F17" s="11">
        <f t="shared" si="1"/>
        <v>0</v>
      </c>
    </row>
    <row r="18" spans="1:6" x14ac:dyDescent="0.35">
      <c r="A18" t="s">
        <v>94</v>
      </c>
      <c r="B18" s="8">
        <v>2.5000000000000001E-2</v>
      </c>
      <c r="C18">
        <v>100</v>
      </c>
      <c r="D18" s="4">
        <v>0</v>
      </c>
      <c r="E18">
        <f t="shared" si="0"/>
        <v>2.5</v>
      </c>
      <c r="F18" s="11">
        <f t="shared" si="1"/>
        <v>0</v>
      </c>
    </row>
    <row r="19" spans="1:6" x14ac:dyDescent="0.35">
      <c r="A19" t="s">
        <v>95</v>
      </c>
      <c r="B19" s="6">
        <v>0.2</v>
      </c>
      <c r="C19">
        <v>100</v>
      </c>
      <c r="D19" s="4">
        <v>0</v>
      </c>
      <c r="E19">
        <f t="shared" si="0"/>
        <v>20</v>
      </c>
      <c r="F19" s="11">
        <f t="shared" si="1"/>
        <v>0</v>
      </c>
    </row>
    <row r="20" spans="1:6" x14ac:dyDescent="0.35">
      <c r="A20" t="s">
        <v>96</v>
      </c>
      <c r="B20" s="6">
        <v>0.3</v>
      </c>
      <c r="C20">
        <v>100</v>
      </c>
      <c r="D20" s="4">
        <v>0</v>
      </c>
      <c r="E20">
        <f t="shared" si="0"/>
        <v>30</v>
      </c>
      <c r="F20" s="11">
        <f t="shared" si="1"/>
        <v>0</v>
      </c>
    </row>
    <row r="21" spans="1:6" x14ac:dyDescent="0.35">
      <c r="A21" t="s">
        <v>97</v>
      </c>
      <c r="B21" s="6">
        <v>0.1</v>
      </c>
      <c r="C21">
        <v>100</v>
      </c>
      <c r="D21" s="4">
        <v>0</v>
      </c>
      <c r="E21">
        <f t="shared" si="0"/>
        <v>10</v>
      </c>
      <c r="F21" s="11">
        <f t="shared" si="1"/>
        <v>0</v>
      </c>
    </row>
    <row r="22" spans="1:6" x14ac:dyDescent="0.35">
      <c r="A22" t="s">
        <v>97</v>
      </c>
      <c r="B22" s="6">
        <v>0.1</v>
      </c>
      <c r="C22">
        <v>20</v>
      </c>
      <c r="D22" s="4">
        <v>0</v>
      </c>
      <c r="E22">
        <f t="shared" si="0"/>
        <v>2</v>
      </c>
      <c r="F22" s="11">
        <f t="shared" si="1"/>
        <v>0</v>
      </c>
    </row>
    <row r="23" spans="1:6" x14ac:dyDescent="0.35">
      <c r="A23" t="s">
        <v>97</v>
      </c>
      <c r="B23" s="6">
        <v>0.1</v>
      </c>
      <c r="C23">
        <v>50</v>
      </c>
      <c r="D23" s="4">
        <v>0</v>
      </c>
      <c r="E23">
        <f t="shared" si="0"/>
        <v>5</v>
      </c>
      <c r="F23" s="11">
        <f t="shared" si="1"/>
        <v>0</v>
      </c>
    </row>
    <row r="24" spans="1:6" x14ac:dyDescent="0.35">
      <c r="A24" t="s">
        <v>98</v>
      </c>
      <c r="B24" s="6">
        <v>0.1</v>
      </c>
      <c r="C24">
        <v>100</v>
      </c>
      <c r="D24" s="4">
        <v>0</v>
      </c>
      <c r="E24">
        <f t="shared" si="0"/>
        <v>10</v>
      </c>
      <c r="F24" s="11">
        <f t="shared" si="1"/>
        <v>0</v>
      </c>
    </row>
    <row r="25" spans="1:6" x14ac:dyDescent="0.35">
      <c r="A25" t="s">
        <v>99</v>
      </c>
      <c r="B25" s="6">
        <v>0.15</v>
      </c>
      <c r="C25">
        <v>100</v>
      </c>
      <c r="D25" s="4">
        <v>0</v>
      </c>
      <c r="E25">
        <f t="shared" si="0"/>
        <v>15</v>
      </c>
      <c r="F25" s="11">
        <f t="shared" si="1"/>
        <v>0</v>
      </c>
    </row>
    <row r="26" spans="1:6" x14ac:dyDescent="0.35">
      <c r="A26" t="s">
        <v>100</v>
      </c>
      <c r="B26" s="6">
        <v>0.15</v>
      </c>
      <c r="C26">
        <v>100</v>
      </c>
      <c r="D26" s="4">
        <v>0</v>
      </c>
      <c r="E26">
        <f t="shared" si="0"/>
        <v>15</v>
      </c>
      <c r="F26" s="11">
        <f t="shared" si="1"/>
        <v>0</v>
      </c>
    </row>
    <row r="27" spans="1:6" x14ac:dyDescent="0.35">
      <c r="A27" t="s">
        <v>101</v>
      </c>
      <c r="B27" s="6">
        <v>0.3</v>
      </c>
      <c r="C27">
        <v>100</v>
      </c>
      <c r="D27" s="4">
        <v>0</v>
      </c>
      <c r="E27">
        <f t="shared" si="0"/>
        <v>30</v>
      </c>
      <c r="F27" s="11">
        <f t="shared" si="1"/>
        <v>0</v>
      </c>
    </row>
    <row r="28" spans="1:6" x14ac:dyDescent="0.35">
      <c r="A28" t="s">
        <v>102</v>
      </c>
      <c r="B28" s="6">
        <v>0.1</v>
      </c>
      <c r="C28">
        <v>100</v>
      </c>
      <c r="D28" s="4">
        <v>0</v>
      </c>
      <c r="E28">
        <f t="shared" si="0"/>
        <v>10</v>
      </c>
      <c r="F28" s="11">
        <f t="shared" si="1"/>
        <v>0</v>
      </c>
    </row>
    <row r="29" spans="1:6" x14ac:dyDescent="0.35">
      <c r="A29" t="s">
        <v>103</v>
      </c>
      <c r="B29" s="6">
        <v>0.2</v>
      </c>
      <c r="C29">
        <v>100</v>
      </c>
      <c r="D29" s="4">
        <v>0</v>
      </c>
      <c r="E29">
        <f t="shared" si="0"/>
        <v>20</v>
      </c>
      <c r="F29" s="11">
        <f t="shared" si="1"/>
        <v>0</v>
      </c>
    </row>
    <row r="30" spans="1:6" x14ac:dyDescent="0.35">
      <c r="A30" t="s">
        <v>104</v>
      </c>
      <c r="B30" s="6">
        <v>0.05</v>
      </c>
      <c r="C30">
        <v>100</v>
      </c>
      <c r="D30" s="4">
        <v>0</v>
      </c>
      <c r="E30">
        <f t="shared" si="0"/>
        <v>5</v>
      </c>
      <c r="F30" s="11">
        <f t="shared" si="1"/>
        <v>0</v>
      </c>
    </row>
    <row r="31" spans="1:6" x14ac:dyDescent="0.35">
      <c r="A31" t="s">
        <v>105</v>
      </c>
      <c r="D31" s="4">
        <v>0</v>
      </c>
      <c r="E31">
        <v>1</v>
      </c>
      <c r="F31" s="11">
        <f t="shared" si="1"/>
        <v>0</v>
      </c>
    </row>
    <row r="32" spans="1:6" x14ac:dyDescent="0.35">
      <c r="A32" t="s">
        <v>105</v>
      </c>
      <c r="D32" s="4">
        <v>0</v>
      </c>
      <c r="E32">
        <v>4</v>
      </c>
      <c r="F32" s="11">
        <f t="shared" si="1"/>
        <v>0</v>
      </c>
    </row>
    <row r="33" spans="1:6" x14ac:dyDescent="0.35">
      <c r="A33" t="s">
        <v>106</v>
      </c>
      <c r="B33" s="6">
        <v>0.3</v>
      </c>
      <c r="C33">
        <v>100</v>
      </c>
      <c r="D33" s="4">
        <v>0</v>
      </c>
      <c r="E33">
        <v>4</v>
      </c>
      <c r="F33" s="11">
        <f t="shared" si="1"/>
        <v>0</v>
      </c>
    </row>
    <row r="34" spans="1:6" x14ac:dyDescent="0.35">
      <c r="A34" t="s">
        <v>107</v>
      </c>
      <c r="B34" s="6">
        <v>0.3</v>
      </c>
      <c r="C34">
        <v>100</v>
      </c>
      <c r="D34" s="4">
        <v>0</v>
      </c>
      <c r="E34">
        <f>C34*B34</f>
        <v>30</v>
      </c>
      <c r="F34" s="11">
        <f t="shared" si="1"/>
        <v>0</v>
      </c>
    </row>
    <row r="35" spans="1:6" x14ac:dyDescent="0.35">
      <c r="A35" t="s">
        <v>108</v>
      </c>
      <c r="B35" s="6">
        <v>0.1</v>
      </c>
      <c r="C35">
        <v>100</v>
      </c>
      <c r="D35" s="4">
        <v>0</v>
      </c>
      <c r="E35">
        <f t="shared" ref="E35:E46" si="2">C35*B35</f>
        <v>10</v>
      </c>
      <c r="F35" s="11">
        <f t="shared" si="1"/>
        <v>0</v>
      </c>
    </row>
    <row r="36" spans="1:6" x14ac:dyDescent="0.35">
      <c r="A36" t="s">
        <v>109</v>
      </c>
      <c r="B36" s="6">
        <v>0.02</v>
      </c>
      <c r="C36">
        <v>100</v>
      </c>
      <c r="D36" s="4">
        <v>0</v>
      </c>
      <c r="E36">
        <f t="shared" si="2"/>
        <v>2</v>
      </c>
      <c r="F36" s="11">
        <f t="shared" si="1"/>
        <v>0</v>
      </c>
    </row>
    <row r="37" spans="1:6" x14ac:dyDescent="0.35">
      <c r="A37" t="s">
        <v>109</v>
      </c>
      <c r="B37" s="6">
        <v>0.1</v>
      </c>
      <c r="C37">
        <v>50</v>
      </c>
      <c r="D37" s="4">
        <v>0</v>
      </c>
      <c r="E37">
        <f t="shared" si="2"/>
        <v>5</v>
      </c>
      <c r="F37" s="11">
        <f t="shared" si="1"/>
        <v>0</v>
      </c>
    </row>
    <row r="38" spans="1:6" x14ac:dyDescent="0.35">
      <c r="A38" t="s">
        <v>109</v>
      </c>
      <c r="B38" s="6">
        <v>0.1</v>
      </c>
      <c r="C38">
        <v>100</v>
      </c>
      <c r="D38" s="4">
        <v>0</v>
      </c>
      <c r="E38">
        <f t="shared" si="2"/>
        <v>10</v>
      </c>
      <c r="F38" s="11">
        <f t="shared" si="1"/>
        <v>0</v>
      </c>
    </row>
    <row r="39" spans="1:6" x14ac:dyDescent="0.35">
      <c r="A39" t="s">
        <v>110</v>
      </c>
      <c r="B39" s="6">
        <v>0.3</v>
      </c>
      <c r="C39">
        <v>50</v>
      </c>
      <c r="D39" s="4">
        <v>0</v>
      </c>
      <c r="E39">
        <f t="shared" si="2"/>
        <v>15</v>
      </c>
      <c r="F39" s="11">
        <f t="shared" si="1"/>
        <v>0</v>
      </c>
    </row>
    <row r="40" spans="1:6" x14ac:dyDescent="0.35">
      <c r="A40" t="s">
        <v>111</v>
      </c>
      <c r="B40" s="6">
        <v>0.1</v>
      </c>
      <c r="C40">
        <v>100</v>
      </c>
      <c r="D40" s="4">
        <v>0</v>
      </c>
      <c r="E40">
        <f t="shared" si="2"/>
        <v>10</v>
      </c>
      <c r="F40" s="11">
        <f t="shared" si="1"/>
        <v>0</v>
      </c>
    </row>
    <row r="41" spans="1:6" x14ac:dyDescent="0.35">
      <c r="A41" t="s">
        <v>111</v>
      </c>
      <c r="B41" s="6">
        <v>0.1</v>
      </c>
      <c r="C41">
        <v>50</v>
      </c>
      <c r="D41" s="4">
        <v>0</v>
      </c>
      <c r="E41">
        <f t="shared" si="2"/>
        <v>5</v>
      </c>
      <c r="F41" s="11">
        <f t="shared" si="1"/>
        <v>0</v>
      </c>
    </row>
    <row r="42" spans="1:6" x14ac:dyDescent="0.35">
      <c r="A42" t="s">
        <v>112</v>
      </c>
      <c r="B42" s="6">
        <v>0.3</v>
      </c>
      <c r="C42">
        <v>100</v>
      </c>
      <c r="D42" s="4">
        <v>0</v>
      </c>
      <c r="E42">
        <f t="shared" si="2"/>
        <v>30</v>
      </c>
      <c r="F42" s="11">
        <f t="shared" si="1"/>
        <v>0</v>
      </c>
    </row>
    <row r="43" spans="1:6" x14ac:dyDescent="0.35">
      <c r="A43" t="s">
        <v>113</v>
      </c>
      <c r="B43" s="6">
        <v>0.24</v>
      </c>
      <c r="C43">
        <v>100</v>
      </c>
      <c r="D43" s="4">
        <v>0</v>
      </c>
      <c r="E43">
        <f t="shared" si="2"/>
        <v>24</v>
      </c>
      <c r="F43" s="11">
        <f t="shared" si="1"/>
        <v>0</v>
      </c>
    </row>
    <row r="44" spans="1:6" x14ac:dyDescent="0.35">
      <c r="A44" t="s">
        <v>217</v>
      </c>
      <c r="B44" s="6">
        <v>0.3</v>
      </c>
      <c r="C44">
        <v>100</v>
      </c>
      <c r="D44" s="4">
        <v>0</v>
      </c>
      <c r="E44">
        <f t="shared" si="2"/>
        <v>30</v>
      </c>
      <c r="F44" s="11">
        <f t="shared" si="1"/>
        <v>0</v>
      </c>
    </row>
    <row r="45" spans="1:6" x14ac:dyDescent="0.35">
      <c r="A45" t="s">
        <v>114</v>
      </c>
      <c r="B45" s="6">
        <v>0.45</v>
      </c>
      <c r="C45">
        <v>100</v>
      </c>
      <c r="D45" s="4">
        <v>0</v>
      </c>
      <c r="E45">
        <f t="shared" si="2"/>
        <v>45</v>
      </c>
      <c r="F45" s="11">
        <f t="shared" si="1"/>
        <v>0</v>
      </c>
    </row>
    <row r="46" spans="1:6" x14ac:dyDescent="0.35">
      <c r="A46" t="s">
        <v>115</v>
      </c>
      <c r="B46" s="6">
        <v>0.05</v>
      </c>
      <c r="C46">
        <v>100</v>
      </c>
      <c r="D46" s="4">
        <v>0</v>
      </c>
      <c r="E46">
        <f t="shared" si="2"/>
        <v>5</v>
      </c>
      <c r="F46" s="11">
        <f t="shared" si="1"/>
        <v>0</v>
      </c>
    </row>
    <row r="47" spans="1:6" x14ac:dyDescent="0.35">
      <c r="A47" t="s">
        <v>116</v>
      </c>
      <c r="B47" s="8">
        <v>0.17499999999999999</v>
      </c>
      <c r="C47">
        <v>100</v>
      </c>
      <c r="D47" s="4">
        <v>0</v>
      </c>
      <c r="E47">
        <f>C47*B47</f>
        <v>17.5</v>
      </c>
      <c r="F47" s="11">
        <f t="shared" si="1"/>
        <v>0</v>
      </c>
    </row>
    <row r="48" spans="1:6" x14ac:dyDescent="0.35">
      <c r="A48" t="s">
        <v>117</v>
      </c>
      <c r="B48" s="6">
        <v>0.2</v>
      </c>
      <c r="C48">
        <v>100</v>
      </c>
      <c r="D48" s="4">
        <v>0</v>
      </c>
      <c r="E48">
        <f t="shared" ref="E48:E54" si="3">C48*B48</f>
        <v>20</v>
      </c>
      <c r="F48" s="11">
        <f t="shared" si="1"/>
        <v>0</v>
      </c>
    </row>
    <row r="49" spans="1:8" x14ac:dyDescent="0.35">
      <c r="A49" t="s">
        <v>118</v>
      </c>
      <c r="B49" s="6">
        <v>0.24</v>
      </c>
      <c r="C49">
        <v>100</v>
      </c>
      <c r="D49" s="4">
        <v>0</v>
      </c>
      <c r="E49">
        <f t="shared" si="3"/>
        <v>24</v>
      </c>
      <c r="F49" s="11">
        <f t="shared" si="1"/>
        <v>0</v>
      </c>
    </row>
    <row r="50" spans="1:8" x14ac:dyDescent="0.35">
      <c r="A50" t="s">
        <v>119</v>
      </c>
      <c r="B50" s="6">
        <v>0.2</v>
      </c>
      <c r="C50">
        <v>100</v>
      </c>
      <c r="D50" s="4">
        <v>0</v>
      </c>
      <c r="E50">
        <f t="shared" si="3"/>
        <v>20</v>
      </c>
      <c r="F50" s="11">
        <f t="shared" si="1"/>
        <v>0</v>
      </c>
    </row>
    <row r="51" spans="1:8" x14ac:dyDescent="0.35">
      <c r="A51" t="s">
        <v>120</v>
      </c>
      <c r="B51" s="6">
        <v>0.3</v>
      </c>
      <c r="C51">
        <v>100</v>
      </c>
      <c r="D51" s="4">
        <v>0</v>
      </c>
      <c r="E51">
        <f t="shared" si="3"/>
        <v>30</v>
      </c>
      <c r="F51" s="11">
        <f t="shared" si="1"/>
        <v>0</v>
      </c>
    </row>
    <row r="52" spans="1:8" x14ac:dyDescent="0.35">
      <c r="A52" t="s">
        <v>121</v>
      </c>
      <c r="B52" s="6">
        <v>0.15</v>
      </c>
      <c r="C52">
        <v>100</v>
      </c>
      <c r="D52" s="4">
        <v>0</v>
      </c>
      <c r="E52">
        <f t="shared" si="3"/>
        <v>15</v>
      </c>
      <c r="F52" s="11">
        <f t="shared" si="1"/>
        <v>0</v>
      </c>
    </row>
    <row r="53" spans="1:8" x14ac:dyDescent="0.35">
      <c r="A53" t="s">
        <v>122</v>
      </c>
      <c r="B53" s="6">
        <v>0.18</v>
      </c>
      <c r="C53">
        <v>20</v>
      </c>
      <c r="D53" s="4">
        <v>0</v>
      </c>
      <c r="E53">
        <f t="shared" si="3"/>
        <v>3.5999999999999996</v>
      </c>
      <c r="F53" s="11">
        <f t="shared" si="1"/>
        <v>0</v>
      </c>
    </row>
    <row r="54" spans="1:8" x14ac:dyDescent="0.35">
      <c r="A54" t="s">
        <v>123</v>
      </c>
      <c r="B54" s="6">
        <v>0.04</v>
      </c>
      <c r="C54">
        <v>100</v>
      </c>
      <c r="D54" s="4">
        <v>0</v>
      </c>
      <c r="E54">
        <f t="shared" si="3"/>
        <v>4</v>
      </c>
      <c r="F54" s="11">
        <f t="shared" si="1"/>
        <v>0</v>
      </c>
    </row>
    <row r="55" spans="1:8" x14ac:dyDescent="0.35">
      <c r="A55" t="s">
        <v>79</v>
      </c>
      <c r="B55" s="6">
        <v>0</v>
      </c>
      <c r="C55">
        <v>100</v>
      </c>
      <c r="D55" s="4">
        <v>0</v>
      </c>
      <c r="E55">
        <f t="shared" ref="E55:E59" si="4">C55*B55</f>
        <v>0</v>
      </c>
      <c r="F55" s="11">
        <f t="shared" ref="F55:F59" si="5">D55*E55/1000</f>
        <v>0</v>
      </c>
      <c r="H55" t="s">
        <v>80</v>
      </c>
    </row>
    <row r="56" spans="1:8" x14ac:dyDescent="0.35">
      <c r="A56" t="s">
        <v>79</v>
      </c>
      <c r="B56" s="6">
        <v>0</v>
      </c>
      <c r="C56">
        <v>100</v>
      </c>
      <c r="D56" s="4">
        <v>0</v>
      </c>
      <c r="E56">
        <f t="shared" si="4"/>
        <v>0</v>
      </c>
      <c r="F56" s="11">
        <f t="shared" si="5"/>
        <v>0</v>
      </c>
      <c r="H56" t="s">
        <v>81</v>
      </c>
    </row>
    <row r="57" spans="1:8" x14ac:dyDescent="0.35">
      <c r="A57" t="s">
        <v>79</v>
      </c>
      <c r="B57" s="6">
        <v>0</v>
      </c>
      <c r="C57">
        <v>100</v>
      </c>
      <c r="D57" s="4">
        <v>0</v>
      </c>
      <c r="E57">
        <f t="shared" si="4"/>
        <v>0</v>
      </c>
      <c r="F57" s="11">
        <f t="shared" si="5"/>
        <v>0</v>
      </c>
      <c r="H57" t="s">
        <v>124</v>
      </c>
    </row>
    <row r="58" spans="1:8" x14ac:dyDescent="0.35">
      <c r="A58" t="s">
        <v>79</v>
      </c>
      <c r="B58" s="6">
        <v>0</v>
      </c>
      <c r="C58">
        <v>100</v>
      </c>
      <c r="D58" s="4">
        <v>0</v>
      </c>
      <c r="E58">
        <f t="shared" si="4"/>
        <v>0</v>
      </c>
      <c r="F58" s="11">
        <f t="shared" si="5"/>
        <v>0</v>
      </c>
      <c r="H58" t="s">
        <v>83</v>
      </c>
    </row>
    <row r="59" spans="1:8" x14ac:dyDescent="0.35">
      <c r="A59" t="s">
        <v>79</v>
      </c>
      <c r="B59" s="6">
        <v>0</v>
      </c>
      <c r="C59">
        <v>100</v>
      </c>
      <c r="D59" s="4">
        <v>0</v>
      </c>
      <c r="E59">
        <f t="shared" si="4"/>
        <v>0</v>
      </c>
      <c r="F59" s="11">
        <f t="shared" si="5"/>
        <v>0</v>
      </c>
    </row>
    <row r="61" spans="1:8" x14ac:dyDescent="0.35">
      <c r="B61" s="8"/>
      <c r="E61" s="1" t="s">
        <v>54</v>
      </c>
      <c r="F61" s="12">
        <f>SUM(F7:F60)</f>
        <v>0.1</v>
      </c>
    </row>
    <row r="62" spans="1:8" x14ac:dyDescent="0.35">
      <c r="B62" s="6"/>
      <c r="F62" s="11"/>
    </row>
    <row r="63" spans="1:8" x14ac:dyDescent="0.35">
      <c r="E63" s="26" t="s">
        <v>214</v>
      </c>
      <c r="F63" s="27">
        <f>F10+F12+F16+F17+F18+F30+F31+F32+F36+F37+F38+F40+F41+F11+F47</f>
        <v>0</v>
      </c>
    </row>
    <row r="66" spans="1:1" x14ac:dyDescent="0.35">
      <c r="A66" s="16" t="s">
        <v>143</v>
      </c>
    </row>
  </sheetData>
  <printOptions gridLines="1"/>
  <pageMargins left="0.70866141732283472" right="0.70866141732283472" top="0.74803149606299213" bottom="0.74803149606299213" header="0.31496062992125984" footer="0.31496062992125984"/>
  <pageSetup paperSize="9" scale="56"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topLeftCell="A4" workbookViewId="0">
      <selection activeCell="F31" sqref="F31"/>
    </sheetView>
  </sheetViews>
  <sheetFormatPr defaultRowHeight="14.5" x14ac:dyDescent="0.35"/>
  <cols>
    <col min="1" max="1" width="12.453125" customWidth="1"/>
    <col min="3" max="3" width="38.26953125" customWidth="1"/>
    <col min="4" max="4" width="19.81640625" customWidth="1"/>
    <col min="5" max="5" width="11" customWidth="1"/>
    <col min="6" max="6" width="51.453125" customWidth="1"/>
    <col min="7" max="7" width="8.26953125" customWidth="1"/>
    <col min="8" max="8" width="12.54296875" customWidth="1"/>
  </cols>
  <sheetData>
    <row r="1" spans="1:8" s="1" customFormat="1" ht="15.5" x14ac:dyDescent="0.35">
      <c r="A1" s="15" t="s">
        <v>126</v>
      </c>
      <c r="E1" s="5" t="s">
        <v>3</v>
      </c>
      <c r="F1" s="9">
        <f>'Farm data'!G1</f>
        <v>2016</v>
      </c>
      <c r="G1" s="5" t="s">
        <v>2</v>
      </c>
      <c r="H1" s="14" t="str">
        <f>'Farm data'!I1</f>
        <v>Jan-Dec</v>
      </c>
    </row>
    <row r="3" spans="1:8" x14ac:dyDescent="0.35">
      <c r="A3" s="1" t="s">
        <v>26</v>
      </c>
      <c r="B3" s="4" t="str">
        <f>'Farm data'!B1</f>
        <v>Unit 1</v>
      </c>
    </row>
    <row r="4" spans="1:8" x14ac:dyDescent="0.35">
      <c r="C4" s="1" t="s">
        <v>134</v>
      </c>
    </row>
    <row r="5" spans="1:8" x14ac:dyDescent="0.35">
      <c r="C5" t="s">
        <v>23</v>
      </c>
      <c r="D5" s="1">
        <f>'Farm data'!D27</f>
        <v>245525</v>
      </c>
    </row>
    <row r="7" spans="1:8" x14ac:dyDescent="0.35">
      <c r="C7" t="s">
        <v>24</v>
      </c>
      <c r="D7" s="3">
        <f>'Farm data'!E28</f>
        <v>184143.75</v>
      </c>
    </row>
    <row r="9" spans="1:8" ht="15.5" x14ac:dyDescent="0.35">
      <c r="A9" s="15" t="s">
        <v>235</v>
      </c>
    </row>
    <row r="10" spans="1:8" x14ac:dyDescent="0.35">
      <c r="C10" s="1" t="s">
        <v>127</v>
      </c>
    </row>
    <row r="11" spans="1:8" x14ac:dyDescent="0.35">
      <c r="C11" t="s">
        <v>128</v>
      </c>
      <c r="D11">
        <f>'Feed med'!H38</f>
        <v>30</v>
      </c>
    </row>
    <row r="12" spans="1:8" x14ac:dyDescent="0.35">
      <c r="C12" t="s">
        <v>277</v>
      </c>
      <c r="D12">
        <f>Premixes!F31</f>
        <v>5</v>
      </c>
    </row>
    <row r="13" spans="1:8" x14ac:dyDescent="0.35">
      <c r="C13" t="s">
        <v>129</v>
      </c>
      <c r="D13">
        <f>'Water med'!F33</f>
        <v>0.125</v>
      </c>
    </row>
    <row r="14" spans="1:8" x14ac:dyDescent="0.35">
      <c r="C14" t="s">
        <v>130</v>
      </c>
      <c r="D14" s="11">
        <f>Injectables!F61</f>
        <v>0.1</v>
      </c>
    </row>
    <row r="16" spans="1:8" ht="15.5" x14ac:dyDescent="0.35">
      <c r="C16" s="15" t="s">
        <v>131</v>
      </c>
      <c r="D16" s="18">
        <f>SUM(D11:D15)</f>
        <v>35.225000000000001</v>
      </c>
      <c r="F16" s="1" t="s">
        <v>236</v>
      </c>
    </row>
    <row r="18" spans="1:8" x14ac:dyDescent="0.35">
      <c r="C18" s="28" t="s">
        <v>216</v>
      </c>
      <c r="D18" s="29">
        <f>Injectables!F63+'Water med'!F35</f>
        <v>0</v>
      </c>
    </row>
    <row r="19" spans="1:8" x14ac:dyDescent="0.35">
      <c r="C19" s="28"/>
      <c r="D19" s="29"/>
    </row>
    <row r="20" spans="1:8" s="34" customFormat="1" x14ac:dyDescent="0.35">
      <c r="C20" s="35"/>
      <c r="D20" s="36"/>
    </row>
    <row r="21" spans="1:8" ht="15.5" x14ac:dyDescent="0.35">
      <c r="A21" s="15" t="s">
        <v>234</v>
      </c>
    </row>
    <row r="22" spans="1:8" x14ac:dyDescent="0.35">
      <c r="C22" s="1" t="s">
        <v>155</v>
      </c>
      <c r="F22" s="1" t="s">
        <v>291</v>
      </c>
    </row>
    <row r="23" spans="1:8" x14ac:dyDescent="0.35">
      <c r="C23" s="1" t="s">
        <v>207</v>
      </c>
      <c r="F23" t="s">
        <v>283</v>
      </c>
    </row>
    <row r="24" spans="1:8" x14ac:dyDescent="0.35">
      <c r="C24" s="13" t="s">
        <v>132</v>
      </c>
      <c r="D24" s="17">
        <f>D16*1000000/D5</f>
        <v>143.4680786070665</v>
      </c>
      <c r="F24" s="13">
        <v>174</v>
      </c>
      <c r="G24" s="41">
        <f>D24/F24</f>
        <v>0.82452918739693393</v>
      </c>
      <c r="H24" s="30" t="s">
        <v>288</v>
      </c>
    </row>
    <row r="25" spans="1:8" x14ac:dyDescent="0.35">
      <c r="C25" s="13" t="s">
        <v>133</v>
      </c>
      <c r="D25" s="17">
        <f>D16*1000000/D7</f>
        <v>191.29077147608865</v>
      </c>
      <c r="F25" s="13">
        <v>233</v>
      </c>
      <c r="G25" s="41">
        <f>D25/F25</f>
        <v>0.82099043551969375</v>
      </c>
      <c r="H25" s="33" t="s">
        <v>289</v>
      </c>
    </row>
    <row r="26" spans="1:8" x14ac:dyDescent="0.35">
      <c r="H26" s="26" t="s">
        <v>290</v>
      </c>
    </row>
    <row r="28" spans="1:8" x14ac:dyDescent="0.35">
      <c r="C28" s="1" t="s">
        <v>152</v>
      </c>
      <c r="D28" s="5" t="s">
        <v>153</v>
      </c>
    </row>
    <row r="29" spans="1:8" x14ac:dyDescent="0.35">
      <c r="C29" t="s">
        <v>208</v>
      </c>
      <c r="D29">
        <v>6</v>
      </c>
    </row>
    <row r="30" spans="1:8" x14ac:dyDescent="0.35">
      <c r="C30" t="s">
        <v>226</v>
      </c>
      <c r="D30">
        <v>53</v>
      </c>
    </row>
    <row r="31" spans="1:8" x14ac:dyDescent="0.35">
      <c r="C31" t="s">
        <v>225</v>
      </c>
      <c r="D31">
        <v>41</v>
      </c>
    </row>
    <row r="32" spans="1:8" x14ac:dyDescent="0.35">
      <c r="C32" t="s">
        <v>154</v>
      </c>
      <c r="D32">
        <v>59</v>
      </c>
    </row>
    <row r="33" spans="3:8" x14ac:dyDescent="0.35">
      <c r="C33" t="s">
        <v>227</v>
      </c>
      <c r="D33">
        <v>94</v>
      </c>
    </row>
    <row r="34" spans="3:8" x14ac:dyDescent="0.35">
      <c r="C34" t="s">
        <v>228</v>
      </c>
      <c r="D34">
        <v>100</v>
      </c>
    </row>
    <row r="36" spans="3:8" x14ac:dyDescent="0.35">
      <c r="C36" s="1" t="s">
        <v>209</v>
      </c>
      <c r="F36" s="1" t="s">
        <v>292</v>
      </c>
    </row>
    <row r="37" spans="3:8" x14ac:dyDescent="0.35">
      <c r="D37" s="5" t="s">
        <v>223</v>
      </c>
      <c r="F37" s="5" t="s">
        <v>224</v>
      </c>
      <c r="G37" s="1" t="s">
        <v>287</v>
      </c>
    </row>
    <row r="38" spans="3:8" x14ac:dyDescent="0.35">
      <c r="C38" t="s">
        <v>284</v>
      </c>
      <c r="D38" s="37">
        <f>D24</f>
        <v>143.4680786070665</v>
      </c>
      <c r="F38" s="40">
        <f>F24</f>
        <v>174</v>
      </c>
      <c r="G38" s="41">
        <f>D38/F38</f>
        <v>0.82452918739693393</v>
      </c>
      <c r="H38" s="30" t="s">
        <v>288</v>
      </c>
    </row>
    <row r="39" spans="3:8" x14ac:dyDescent="0.35">
      <c r="C39" t="s">
        <v>285</v>
      </c>
      <c r="D39" s="39">
        <f>D24</f>
        <v>143.4680786070665</v>
      </c>
      <c r="F39" s="39">
        <f>F24*0.94</f>
        <v>163.56</v>
      </c>
      <c r="G39" s="41">
        <f t="shared" ref="G39:G40" si="0">D39/F39</f>
        <v>0.87715870999673817</v>
      </c>
      <c r="H39" s="33" t="s">
        <v>289</v>
      </c>
    </row>
    <row r="40" spans="3:8" x14ac:dyDescent="0.35">
      <c r="C40" t="s">
        <v>286</v>
      </c>
      <c r="D40" s="37">
        <f>D24</f>
        <v>143.4680786070665</v>
      </c>
      <c r="F40" s="37">
        <f>F24*0.41</f>
        <v>71.339999999999989</v>
      </c>
      <c r="G40" s="41">
        <f t="shared" si="0"/>
        <v>2.0110467985291076</v>
      </c>
      <c r="H40" s="26" t="s">
        <v>290</v>
      </c>
    </row>
    <row r="42" spans="3:8" x14ac:dyDescent="0.35">
      <c r="D42" s="1" t="s">
        <v>249</v>
      </c>
      <c r="F42" s="5" t="s">
        <v>250</v>
      </c>
    </row>
    <row r="43" spans="3:8" x14ac:dyDescent="0.35">
      <c r="C43" t="s">
        <v>284</v>
      </c>
      <c r="D43" s="37">
        <f>D25</f>
        <v>191.29077147608865</v>
      </c>
      <c r="F43" s="40">
        <f>F25</f>
        <v>233</v>
      </c>
      <c r="G43" s="41">
        <f>D43/F43</f>
        <v>0.82099043551969375</v>
      </c>
      <c r="H43" s="30" t="s">
        <v>288</v>
      </c>
    </row>
    <row r="44" spans="3:8" x14ac:dyDescent="0.35">
      <c r="C44" t="s">
        <v>285</v>
      </c>
      <c r="D44" s="39">
        <f>D25</f>
        <v>191.29077147608865</v>
      </c>
      <c r="F44" s="39">
        <f>F25*0.94</f>
        <v>219.01999999999998</v>
      </c>
      <c r="G44" s="41">
        <f t="shared" ref="G44:G45" si="1">D44/F44</f>
        <v>0.8733940803400998</v>
      </c>
      <c r="H44" s="33" t="s">
        <v>289</v>
      </c>
    </row>
    <row r="45" spans="3:8" x14ac:dyDescent="0.35">
      <c r="C45" t="s">
        <v>286</v>
      </c>
      <c r="D45" s="37">
        <f>D25</f>
        <v>191.29077147608865</v>
      </c>
      <c r="F45" s="37">
        <f>F25*0.41</f>
        <v>95.53</v>
      </c>
      <c r="G45" s="41">
        <f t="shared" si="1"/>
        <v>2.0024156963894968</v>
      </c>
      <c r="H45" s="26" t="s">
        <v>290</v>
      </c>
    </row>
    <row r="49" spans="1:3" x14ac:dyDescent="0.35">
      <c r="A49" s="16" t="s">
        <v>293</v>
      </c>
      <c r="B49" s="16"/>
    </row>
    <row r="52" spans="1:3" x14ac:dyDescent="0.35">
      <c r="A52" s="48" t="s">
        <v>294</v>
      </c>
      <c r="B52" s="48"/>
      <c r="C52" s="48"/>
    </row>
  </sheetData>
  <mergeCells count="1">
    <mergeCell ref="A52:C52"/>
  </mergeCells>
  <printOptions gridLines="1"/>
  <pageMargins left="0.70866141732283472" right="0.70866141732283472" top="0.74803149606299213" bottom="0.74803149606299213" header="0.31496062992125984" footer="0.31496062992125984"/>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opLeftCell="A10" zoomScale="90" zoomScaleNormal="90" workbookViewId="0">
      <selection activeCell="I16" sqref="I16"/>
    </sheetView>
  </sheetViews>
  <sheetFormatPr defaultRowHeight="14.5" x14ac:dyDescent="0.35"/>
  <cols>
    <col min="2" max="2" width="27.54296875" customWidth="1"/>
    <col min="3" max="3" width="58.7265625" customWidth="1"/>
    <col min="4" max="4" width="35.26953125" customWidth="1"/>
  </cols>
  <sheetData>
    <row r="1" spans="1:4" ht="15.5" x14ac:dyDescent="0.35">
      <c r="A1" s="15" t="s">
        <v>295</v>
      </c>
    </row>
    <row r="2" spans="1:4" ht="15.5" x14ac:dyDescent="0.35">
      <c r="A2" s="15"/>
    </row>
    <row r="3" spans="1:4" x14ac:dyDescent="0.35">
      <c r="A3" t="s">
        <v>296</v>
      </c>
    </row>
    <row r="4" spans="1:4" ht="15" thickBot="1" x14ac:dyDescent="0.4"/>
    <row r="5" spans="1:4" ht="15" thickBot="1" x14ac:dyDescent="0.4">
      <c r="B5" s="19" t="s">
        <v>158</v>
      </c>
      <c r="C5" s="20" t="s">
        <v>159</v>
      </c>
      <c r="D5" s="20" t="s">
        <v>160</v>
      </c>
    </row>
    <row r="6" spans="1:4" ht="15" thickBot="1" x14ac:dyDescent="0.4">
      <c r="B6" s="24" t="s">
        <v>210</v>
      </c>
      <c r="C6" s="22" t="s">
        <v>161</v>
      </c>
      <c r="D6" s="22" t="s">
        <v>162</v>
      </c>
    </row>
    <row r="7" spans="1:4" ht="15" thickBot="1" x14ac:dyDescent="0.4">
      <c r="B7" s="21"/>
      <c r="C7" s="22"/>
      <c r="D7" s="22" t="s">
        <v>163</v>
      </c>
    </row>
    <row r="8" spans="1:4" ht="15" thickBot="1" x14ac:dyDescent="0.4">
      <c r="B8" s="21"/>
      <c r="C8" s="22"/>
      <c r="D8" s="22" t="s">
        <v>164</v>
      </c>
    </row>
    <row r="9" spans="1:4" ht="15" thickBot="1" x14ac:dyDescent="0.4">
      <c r="B9" s="21"/>
      <c r="C9" s="22"/>
      <c r="D9" s="22" t="s">
        <v>165</v>
      </c>
    </row>
    <row r="10" spans="1:4" x14ac:dyDescent="0.35">
      <c r="B10" s="49"/>
      <c r="C10" s="23" t="s">
        <v>166</v>
      </c>
      <c r="D10" s="49" t="s">
        <v>168</v>
      </c>
    </row>
    <row r="11" spans="1:4" ht="15" thickBot="1" x14ac:dyDescent="0.4">
      <c r="B11" s="50"/>
      <c r="C11" s="22" t="s">
        <v>167</v>
      </c>
      <c r="D11" s="50"/>
    </row>
    <row r="12" spans="1:4" ht="15" thickBot="1" x14ac:dyDescent="0.4">
      <c r="B12" s="21"/>
      <c r="C12" s="22" t="s">
        <v>169</v>
      </c>
      <c r="D12" s="22" t="s">
        <v>170</v>
      </c>
    </row>
    <row r="13" spans="1:4" ht="15" thickBot="1" x14ac:dyDescent="0.4">
      <c r="B13" s="21"/>
      <c r="C13" s="22"/>
      <c r="D13" s="22" t="s">
        <v>171</v>
      </c>
    </row>
    <row r="14" spans="1:4" ht="15" thickBot="1" x14ac:dyDescent="0.4">
      <c r="B14" s="21"/>
      <c r="C14" s="22" t="s">
        <v>172</v>
      </c>
      <c r="D14" s="22" t="s">
        <v>173</v>
      </c>
    </row>
    <row r="15" spans="1:4" ht="15" thickBot="1" x14ac:dyDescent="0.4">
      <c r="B15" s="21"/>
      <c r="C15" s="22" t="s">
        <v>174</v>
      </c>
      <c r="D15" s="22" t="s">
        <v>175</v>
      </c>
    </row>
    <row r="16" spans="1:4" ht="15" thickBot="1" x14ac:dyDescent="0.4">
      <c r="B16" s="21"/>
      <c r="C16" s="22" t="s">
        <v>176</v>
      </c>
      <c r="D16" s="22" t="s">
        <v>177</v>
      </c>
    </row>
    <row r="17" spans="2:4" ht="15" thickBot="1" x14ac:dyDescent="0.4">
      <c r="B17" s="21"/>
      <c r="C17" s="22"/>
      <c r="D17" s="22" t="s">
        <v>178</v>
      </c>
    </row>
    <row r="18" spans="2:4" ht="15" thickBot="1" x14ac:dyDescent="0.4">
      <c r="B18" s="21"/>
      <c r="C18" s="22" t="s">
        <v>179</v>
      </c>
      <c r="D18" s="22" t="s">
        <v>180</v>
      </c>
    </row>
    <row r="19" spans="2:4" ht="15" thickBot="1" x14ac:dyDescent="0.4">
      <c r="B19" s="21"/>
      <c r="C19" s="22"/>
      <c r="D19" s="22" t="s">
        <v>181</v>
      </c>
    </row>
    <row r="20" spans="2:4" ht="15" thickBot="1" x14ac:dyDescent="0.4">
      <c r="B20" s="21"/>
      <c r="C20" s="22"/>
      <c r="D20" s="22" t="s">
        <v>182</v>
      </c>
    </row>
    <row r="21" spans="2:4" ht="15" thickBot="1" x14ac:dyDescent="0.4">
      <c r="B21" s="21"/>
      <c r="C21" s="22"/>
      <c r="D21" s="22" t="s">
        <v>183</v>
      </c>
    </row>
    <row r="22" spans="2:4" ht="15" thickBot="1" x14ac:dyDescent="0.4">
      <c r="B22" s="42"/>
      <c r="C22" s="22" t="s">
        <v>188</v>
      </c>
      <c r="D22" s="22" t="s">
        <v>189</v>
      </c>
    </row>
    <row r="23" spans="2:4" ht="17" thickBot="1" x14ac:dyDescent="0.4">
      <c r="B23" s="24" t="s">
        <v>211</v>
      </c>
      <c r="C23" s="22" t="s">
        <v>184</v>
      </c>
      <c r="D23" s="22" t="s">
        <v>185</v>
      </c>
    </row>
    <row r="24" spans="2:4" ht="15" thickBot="1" x14ac:dyDescent="0.4">
      <c r="B24" s="21"/>
      <c r="C24" s="22"/>
      <c r="D24" s="22" t="s">
        <v>186</v>
      </c>
    </row>
    <row r="25" spans="2:4" ht="15" thickBot="1" x14ac:dyDescent="0.4">
      <c r="B25" s="21"/>
      <c r="C25" s="22" t="s">
        <v>190</v>
      </c>
      <c r="D25" s="22" t="s">
        <v>191</v>
      </c>
    </row>
    <row r="26" spans="2:4" ht="15" thickBot="1" x14ac:dyDescent="0.4">
      <c r="B26" s="21"/>
      <c r="C26" s="22"/>
      <c r="D26" s="22" t="s">
        <v>192</v>
      </c>
    </row>
    <row r="27" spans="2:4" ht="15" thickBot="1" x14ac:dyDescent="0.4">
      <c r="B27" s="21"/>
      <c r="C27" s="22"/>
      <c r="D27" s="22" t="s">
        <v>193</v>
      </c>
    </row>
    <row r="28" spans="2:4" ht="15" thickBot="1" x14ac:dyDescent="0.4">
      <c r="B28" s="21"/>
      <c r="C28" s="22"/>
      <c r="D28" s="22" t="s">
        <v>194</v>
      </c>
    </row>
    <row r="29" spans="2:4" ht="15" thickBot="1" x14ac:dyDescent="0.4">
      <c r="B29" s="21"/>
      <c r="C29" s="22"/>
      <c r="D29" s="22" t="s">
        <v>195</v>
      </c>
    </row>
    <row r="30" spans="2:4" ht="15" thickBot="1" x14ac:dyDescent="0.4">
      <c r="B30" s="25" t="s">
        <v>212</v>
      </c>
      <c r="C30" s="22" t="s">
        <v>198</v>
      </c>
      <c r="D30" s="22" t="s">
        <v>199</v>
      </c>
    </row>
    <row r="31" spans="2:4" ht="15" thickBot="1" x14ac:dyDescent="0.4">
      <c r="B31" s="21"/>
      <c r="C31" s="22"/>
      <c r="D31" s="22" t="s">
        <v>200</v>
      </c>
    </row>
    <row r="32" spans="2:4" ht="15" thickBot="1" x14ac:dyDescent="0.4">
      <c r="B32" s="21"/>
      <c r="C32" s="22"/>
      <c r="D32" s="22" t="s">
        <v>201</v>
      </c>
    </row>
    <row r="33" spans="1:4" ht="15" thickBot="1" x14ac:dyDescent="0.4">
      <c r="B33" s="42"/>
      <c r="C33" s="22" t="s">
        <v>196</v>
      </c>
      <c r="D33" s="22" t="s">
        <v>197</v>
      </c>
    </row>
    <row r="34" spans="1:4" ht="15" thickBot="1" x14ac:dyDescent="0.4">
      <c r="B34" s="42"/>
      <c r="C34" s="22"/>
      <c r="D34" s="22" t="s">
        <v>187</v>
      </c>
    </row>
    <row r="35" spans="1:4" ht="17" thickBot="1" x14ac:dyDescent="0.4">
      <c r="B35" s="21"/>
      <c r="C35" s="22" t="s">
        <v>202</v>
      </c>
      <c r="D35" s="22" t="s">
        <v>203</v>
      </c>
    </row>
    <row r="36" spans="1:4" ht="15" thickBot="1" x14ac:dyDescent="0.4">
      <c r="B36" s="21"/>
      <c r="C36" s="22"/>
      <c r="D36" s="22" t="s">
        <v>204</v>
      </c>
    </row>
    <row r="38" spans="1:4" x14ac:dyDescent="0.35">
      <c r="A38" s="1" t="s">
        <v>205</v>
      </c>
    </row>
    <row r="39" spans="1:4" x14ac:dyDescent="0.35">
      <c r="A39" s="1" t="s">
        <v>206</v>
      </c>
    </row>
    <row r="40" spans="1:4" x14ac:dyDescent="0.35">
      <c r="A40" s="1" t="s">
        <v>213</v>
      </c>
    </row>
    <row r="41" spans="1:4" x14ac:dyDescent="0.35">
      <c r="A41" s="38" t="s">
        <v>251</v>
      </c>
    </row>
    <row r="44" spans="1:4" x14ac:dyDescent="0.35">
      <c r="A44" s="16" t="s">
        <v>143</v>
      </c>
      <c r="B44" s="16"/>
    </row>
  </sheetData>
  <mergeCells count="2">
    <mergeCell ref="B10:B11"/>
    <mergeCell ref="D10:D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Farm data</vt:lpstr>
      <vt:lpstr>Feed med</vt:lpstr>
      <vt:lpstr>Premixes</vt:lpstr>
      <vt:lpstr>Water med</vt:lpstr>
      <vt:lpstr>Injectables</vt:lpstr>
      <vt:lpstr>Analysis</vt:lpstr>
      <vt:lpstr>PVS AB classification</vt:lpstr>
    </vt:vector>
  </TitlesOfParts>
  <Company>David G S Burch, Octagon Services Ltd, www.octagon-services.co.uk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Antibiotic Usage Data for UK Pig Farmers &amp; Vets 2016</dc:title>
  <dc:subject>Pig Producers Red Tractor Tool requirements from 1st October 2014</dc:subject>
  <dc:creator>David G S Burch;Octagon Services Ltd;www.octagon-services.co.uk</dc:creator>
  <cp:keywords>farm,farmer,AHDB,electronic medicine book,pork,eMB,monitor,monitoring,medicine,infection,control,controlling,disease,diseases,medicate,drug,drugs,medication,use,usage,treat,treatment,Swine,antimicrobial,antibiotic,antibiotics,antibacterial,breeder,drug,growers,finisher,weaners,pig,pigs,hogs,hog,herd,U.K.,UK,</cp:keywords>
  <cp:lastModifiedBy>Michael Meredith</cp:lastModifiedBy>
  <cp:lastPrinted>2014-05-29T19:18:10Z</cp:lastPrinted>
  <dcterms:created xsi:type="dcterms:W3CDTF">2014-05-06T13:49:04Z</dcterms:created>
  <dcterms:modified xsi:type="dcterms:W3CDTF">2016-06-05T21:56:27Z</dcterms:modified>
  <cp:category>Pig Farm Recording</cp:category>
</cp:coreProperties>
</file>